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120" windowWidth="12030" windowHeight="5430" activeTab="0"/>
  </bookViews>
  <sheets>
    <sheet name="ORÇAMENTO" sheetId="1" r:id="rId1"/>
    <sheet name="CRONOGRAMA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<sst xmlns="http://schemas.openxmlformats.org/spreadsheetml/2006/main" count="811" uniqueCount="557">
  <si>
    <t>SINAPI</t>
  </si>
  <si>
    <t>ITEM</t>
  </si>
  <si>
    <t>QUANT.</t>
  </si>
  <si>
    <t>UNID.</t>
  </si>
  <si>
    <t>m²</t>
  </si>
  <si>
    <t>DESCRIÇÃO</t>
  </si>
  <si>
    <t>VALOR UNIT</t>
  </si>
  <si>
    <t>VALOR TOTAL</t>
  </si>
  <si>
    <t>TOTAL</t>
  </si>
  <si>
    <t>1.1</t>
  </si>
  <si>
    <t>SUBTOTAL</t>
  </si>
  <si>
    <t>INSTALAÇÕES DE CANTEIRO DE OBRA</t>
  </si>
  <si>
    <t>m</t>
  </si>
  <si>
    <t>COBERTURA</t>
  </si>
  <si>
    <t>unid.</t>
  </si>
  <si>
    <t>7.3</t>
  </si>
  <si>
    <t>7.4</t>
  </si>
  <si>
    <t>8.1</t>
  </si>
  <si>
    <t>INSTALAÇÕES ELÉTRICAS</t>
  </si>
  <si>
    <t>8.2</t>
  </si>
  <si>
    <t>SUBTOTAL ITEM 7</t>
  </si>
  <si>
    <t>SUBTOTAL ITEM 8</t>
  </si>
  <si>
    <t>2.1</t>
  </si>
  <si>
    <t>DIAS/%</t>
  </si>
  <si>
    <t>LIMPEZA FINAL DE OBRA</t>
  </si>
  <si>
    <t>ALVENARIA/FECHAMENTOS LATERAIS/DIVISÓRIAS</t>
  </si>
  <si>
    <t>RODAPÉ CERÂMICO DE 7CM DE ALTURA COM PLACAS TIPO GRÊS DE DIMENSÕES 45X45 CM</t>
  </si>
  <si>
    <t>97599-COMP.</t>
  </si>
  <si>
    <t>LUMINÁRIA DE EMERGÊNCIA 30 LEDS 2 W AUTONOMIA DE 6 HORAS BATERIA DE LITIO - FORNECIMENTO E INSTALAÇÃO</t>
  </si>
  <si>
    <t>PAVIMENTAÇÃO</t>
  </si>
  <si>
    <t>TCPO</t>
  </si>
  <si>
    <t>SUBTOTAL ITEM 2</t>
  </si>
  <si>
    <t>8.3</t>
  </si>
  <si>
    <t>2.2</t>
  </si>
  <si>
    <t>PEITORIL LINEAR EM GRANITO OU MÁRMORE, L = 15CM, COMPRIMENTO DE ATÉ 2M , ASSENTADO COM ARGAMASSA 1:6 COM ADITIVO</t>
  </si>
  <si>
    <t>REMOÇÃO DE ESQUADRIAS METÁLICAS SEM REAPROVEITAMENTO</t>
  </si>
  <si>
    <t>SERVIÇOS PRELIMINARES</t>
  </si>
  <si>
    <t>SUBCOBERTURA COM MANTA PLÁSTICA REVESTIDA POR PELÍCULA DE ALUMÍNO, INCLUSO TRANSPORTE VERTICAL</t>
  </si>
  <si>
    <t>3.1</t>
  </si>
  <si>
    <t>4.1</t>
  </si>
  <si>
    <t>4.2</t>
  </si>
  <si>
    <t>4.3</t>
  </si>
  <si>
    <t>4.4</t>
  </si>
  <si>
    <t>4.5</t>
  </si>
  <si>
    <t>SUBTOTAL ITEM 4</t>
  </si>
  <si>
    <t>5.1</t>
  </si>
  <si>
    <t>5.4</t>
  </si>
  <si>
    <t>6.1</t>
  </si>
  <si>
    <t>6.3</t>
  </si>
  <si>
    <t>6.4</t>
  </si>
  <si>
    <t>SUBTOTAL ITEM 6</t>
  </si>
  <si>
    <t>9.1</t>
  </si>
  <si>
    <t>9.2</t>
  </si>
  <si>
    <t>10.1</t>
  </si>
  <si>
    <t>SUBTOTAL ITEM 10</t>
  </si>
  <si>
    <t>SUBTOTAL ITEM 5</t>
  </si>
  <si>
    <t>SUBTOTAL ITEM 3</t>
  </si>
  <si>
    <t>8.4</t>
  </si>
  <si>
    <t>7.1</t>
  </si>
  <si>
    <t>7.2</t>
  </si>
  <si>
    <t>INSTALAÇÕES HIDROSSANITÁRIAS</t>
  </si>
  <si>
    <t>ASSENTO SANITARIO DE PLASTICO, TIPO CONVENCIONAL</t>
  </si>
  <si>
    <t>CHAPISCO APLICADO EM ALVENARIA (COM PRESENÇA DE VÃOS) E ESTRUTURAS DE CONCRETO DE FACHADA, COM COLHER DE PEDREIRO. ARGAMASSA TRAÇO 1:3 COM PREPARO EM BETONEIRA 400L.</t>
  </si>
  <si>
    <t>LASTRO COM MATERIAL GRANULAR, APLICAÇÃO EM PISOS OU RADIERS, ESPESSURADE *5 CM*.</t>
  </si>
  <si>
    <t>m³</t>
  </si>
  <si>
    <t>kg</t>
  </si>
  <si>
    <t>3.4</t>
  </si>
  <si>
    <t>8.5</t>
  </si>
  <si>
    <t>8.6</t>
  </si>
  <si>
    <t>8.7</t>
  </si>
  <si>
    <t>8.8</t>
  </si>
  <si>
    <t>7.5</t>
  </si>
  <si>
    <t>7.6</t>
  </si>
  <si>
    <t>7.7</t>
  </si>
  <si>
    <t>7.8</t>
  </si>
  <si>
    <t>SUBTOTAL ITEM 11</t>
  </si>
  <si>
    <t>ESTRUTURA de aço para cobertura - churrasqueira - inclui treliças, terças e travamentos</t>
  </si>
  <si>
    <t>CAIXA DE DESCARGA DE PLASTICO EXTERNA, DE *9* L, PUXADOR FIO DE NYLON, NÃO INCLUSO CANO, BOLSA, ENGATE</t>
  </si>
  <si>
    <t>ESTRUTURA DE CONCRETO ARMADO</t>
  </si>
  <si>
    <t>ADMINISTRAÇÃO LOCAL</t>
  </si>
  <si>
    <t>h</t>
  </si>
  <si>
    <t>MONTAGEM E DESMONTAGEM DE ANDAIME TUBULAR TIPO TORRE (EXCLUSIVE ANDAIME E LIMPEZA)</t>
  </si>
  <si>
    <t>LOCACAO DE ANDAIME METALICO TUBULAR DE ENCAIXE, TIPO DE TORRE, COM LARGURA DE 1 ATE 1,5 M E ALTURA DE *1,00* M (INCLUSO SAPATAS FIXAS OU RODIZIOS)</t>
  </si>
  <si>
    <t>mxmes</t>
  </si>
  <si>
    <t>FABRICAÇÃO, MONTAGEM E DESMONTAGEM DE FÔRMA PARA VIGA BALDRAME, EM MADEIRA SERRADA, E=25 MM, 2 UTILIZAÇÕES</t>
  </si>
  <si>
    <t>CAIXA D´ÁGUA EM POLIETILENO, 1000 LITROS, COM ACESSÓRIOS</t>
  </si>
  <si>
    <t>VIGA APARELHADA *6 X 16* CM, EM MACARANDUBA, ANGELIM OU EQUIVALENTE DA REGIAO</t>
  </si>
  <si>
    <t>TABUA APARELHADA *2,5 X 15* CM, EM MACARANDUBA, ANGELIM OU EQUIVALENTE DA REGIAO</t>
  </si>
  <si>
    <t>CHAPA DE MADEIRA COMPENSADA PLASTIFICADA PARA FORMA DE CONCRETO, DE 2,20 X 1,10 m, E = 14 MM</t>
  </si>
  <si>
    <t>EXECUÇÃO DE SANITÁRIO E VESTIÁRIO EM CANTEIRO DE OBRA EM CHAPA DE MADEIRA COMPENSADA, NÃO INCLUSO MOBILIÁRIO</t>
  </si>
  <si>
    <t>LUVA EM PVC RIGIDO ROSCAVEL, DE 1", PARA ELETRODUTO - conexão eletroduto rígido x flexível</t>
  </si>
  <si>
    <t>REGISTRO DE GAVETA BRUTO, LATÃO, ROSCÁVEL, 3/4", COM ACABAMENTO E CANO PLA CROMADOS. FORNECIDO E INSTALADO EM RAMAL DE ÁGUA.</t>
  </si>
  <si>
    <t>TUBO, PVC, SOLDÁVEL, DN 25MM, INSTALADO EM RAMAL OU SUB-RAMAL DE ÁGUA - FORNECIMENTO E INSTALAÇÃO</t>
  </si>
  <si>
    <t>JOELHO 90 GRAUS, PVC, SOLDÁVEL, DN 25MM, INSTALADO EM RAMAL OU SUB-RAMAL DE ÁGUA - FORNECIMENTO E INSTALAÇÃO</t>
  </si>
  <si>
    <t>CURVA 90 GRAUS, PVC, SOLDÁVEL, DN 25MM, INSTALADO EM RAMAL OU SUB-RAMAL DE ÁGUA - FORNECIMENTO E INSTALAÇÃO</t>
  </si>
  <si>
    <t>TE, PVC, SOLDÁVEL, DN 25MM, INSTALADO EM RAMAL OU SUB-RAMAL DE ÁGUA - FORNECIMENTO E INSTALAÇÃO</t>
  </si>
  <si>
    <t>ADAPTADOR CURTO COM BOLSA E ROSCA PARA REGISTRO, PVC, SOLDÁVEL, DN 25MM X 3/4, INSTALADO EM RAMAL OU SUB-RAMAL DE ÁGUA - FORNECIMENTO E INSTALAÇÃO</t>
  </si>
  <si>
    <t>CAIXA SIFONADA, PVC, DN 100 X 100 X 50 MM, JUNTA ELÁSTICA, FORNECIDA E INSTALADA EM RAMAL DE DESCARGA OU EM RAMAL DE ESGOTO SANITÁRIO</t>
  </si>
  <si>
    <t>CAIXA SIFONADA, PVC, DN 150 X 185 X 75 MM, JUNTA ELÁSTICA, FORNECIDA E INSTALADA EM RAMAL DE DESCARGA OU EM RAMAL DE ESGOTO SANITÁRIO.</t>
  </si>
  <si>
    <t>SIFÃO DO TIPO FLEXÍVEL EM PVC 1 X 1.1/2 - FORNECIMENTO E INSTALAÇÃO</t>
  </si>
  <si>
    <t>JOELHO 45 GRAUS, PVC, SERIE NORMAL, ESGOTO PREDIAL, DN 50 MM, JUNTA ELÁSTICA, FORNECIDO E INSTALADO EM RAMAL DE DESCARGA OU RAMAL DE ESGOTO SANITÁRIO.</t>
  </si>
  <si>
    <t>JOELHO 90 GRAUS, PVC, SERIE NORMAL, ESGOTO PREDIAL, DN 100 MM, JUNTA E LÁSTICA, FORNECIDO E INSTALADO EM RAMAL DE DESCARGA OU RAMAL DE ESGOTO SANITÁRIO</t>
  </si>
  <si>
    <t>JOELHO 90 GRAUS, PVC, SERIE NORMAL, ESGOTO PREDIAL, DN 50 MM, JUNTA ELÁSTICA, FORNECIDO E INSTALADO EM RAMAL DE DESCARGA OU RAMAL DE ESGOTO SANITÁRIO OU VENTILAÇÃO</t>
  </si>
  <si>
    <t>JUNÇÃO DE REDUÇÃO INVERTIDA, PVC, SERIE NORMAL, PARA ESGOTO PREDIAL, DN 100 X 50 MM, JUNTA ELÁSTICA, FORNECIDO E INSTALADO EM RAMAL DE ENCAMINHAMENTO</t>
  </si>
  <si>
    <t>PESQUISA</t>
  </si>
  <si>
    <t>JUNÇÃO SIMPLES, PVC, SERIE NORMAL, ESGOTO PREDIAL, DN 40 MM, JUNTA SOLDÁVEL, FORNECIDO E INSTALADO EM RAMAL DE DESCARGA OU RAMAL DE ESGOTO SANITÁRIO</t>
  </si>
  <si>
    <t>JUNÇÃO SIMPLES, PVC, SERIE NORMAL, ESGOTO PREDIAL, DN 50 X 50 MM, JUNTA ELÁSTICA, FORNECIDO E INSTALADO EM RAMAL DE DESCARGA OU RAMAL DE ESGOTO SANITÁRIO</t>
  </si>
  <si>
    <t>JUNÇÃO SIMPLES, PVC, SERIE NORMAL, ESGOTO PREDIAL, DN 100 X 100 MM, JUNTA ELÁSTICA, FORNECIDO E INSTALADO EM RAMAL DE DESCARGA OU RAMAL DE ESGOTO SANITÁRIO.</t>
  </si>
  <si>
    <t>TUBO PVC, SERIE NORMAL, ESGOTO PREDIAL, DN 100 MM, FORNECIDO E INSTALADO EM RAMAL DE DESCARGA OU RAMAL DE ESGOTO SANITÁRIO</t>
  </si>
  <si>
    <t>TUBO PVC, SERIE NORMAL, ESGOTO PREDIAL, DN 50 MM, FORNECIDO E INSTALADO EM RAMAL DE DESCARGA OU RAMAL DE ESGOTO SANITÁRIO</t>
  </si>
  <si>
    <t>TORNEIRA CROMADA 1/2 OU 3/4 PARA TANQUE, PADRÃO MÉDIO - FORNECIMENTO E INSTALAÇÃO.</t>
  </si>
  <si>
    <t>TORNEIRA CROMADA TUBO MÓVEL, DE PAREDE, 1/2 OU 3/4, PARA PIA DE COZINHA, PADRÃO MÉDIO - FORNECIMENTO E INSTALAÇÃO</t>
  </si>
  <si>
    <t>TORNEIRA CROMADA DE MESA, 1/2 OU 3/4, PARA LAVATÓRIO, PADRÃO MÉDIO - FORNECIMENTO E INSTALAÇÃO</t>
  </si>
  <si>
    <t>SUBTOTAL ITEM 1</t>
  </si>
  <si>
    <t>CUBA DE EMBUTIR OVAL EM LOUÇA BRANCA, 35 X 50CM OU EQUIVALENTE - FORNECIMENTO E INSTALAÇÃO.</t>
  </si>
  <si>
    <t>BANCADA DE GRANITO CINZA POLIDO, DE 0,50 X 0,60 M, PARA LAVATÓRIO - FORNECIMENTO E INSTALAÇÃO.</t>
  </si>
  <si>
    <t>SABONETEIRA PLASTICA TIPO DISPENSER PARA SABONETE LIQUIDO COM RESERVATORIO 800 A 1500 ML, INCLUSO FIXAÇÃO</t>
  </si>
  <si>
    <t>PAPELEIRA PLASTICA TIPO DISPENSER PARA PAPEL HIGIENICO ROLAO</t>
  </si>
  <si>
    <t>TOALHEIRO PLASTICO TIPO DISPENSER PARA PAPEL TOALHA INTERFOLHADO</t>
  </si>
  <si>
    <t>CUBA DE EMBUTIR RETANGULAR DE AÇO INOXIDÁVEL, 56 X 33 X 12 CM - FORNECIMENTO E INSTALAÇÃO</t>
  </si>
  <si>
    <t>ESCAVAÇÃO MANUAL DE VALA COM PROFUNDIDADE MENOR OU IGUAL A 1,30 M</t>
  </si>
  <si>
    <t>POSTE DE CONCRETO DUPLO T, TIPO B, 300 KG, H = 10 M (NBR 8451)</t>
  </si>
  <si>
    <t>ENTRADA DE ENERGIA ELÉTRICA, AÉREA, TRIFÁSICA, COM CAIXA DE EMBUTIR, CABO DE 35 MM2 E DISJUNTOR DIN 150A (NÃO INCLUSO O POSTE DE CONCRETO).</t>
  </si>
  <si>
    <t>H</t>
  </si>
  <si>
    <t>ARGILA OU BARRO PARA ATERRO/REATERRO (COM TRANSPORTE ATE 10 KM) - fechamento de sumidouro</t>
  </si>
  <si>
    <t>REVESTIMENTO CERÂMICO PARA PISO COM PLACAS TIPO ESMALTADA EXTRA DE DIMENSÕES 45X45 CM APLICADA EM AMBIENTES DE ÁREA MAIOR QUE 10 M2</t>
  </si>
  <si>
    <t>79500/002</t>
  </si>
  <si>
    <t>PINTURA ACRILICA EM PISO CIMENTADO, TRES DEMAOS</t>
  </si>
  <si>
    <t>ACIONADOR E DETECTOR DE ALARME DE INCENDIO - INSTALAÇÃO</t>
  </si>
  <si>
    <t>CENTRAL DE ALARME DE INCÊNDIO - INSTALAÇÃO</t>
  </si>
  <si>
    <t>1.2</t>
  </si>
  <si>
    <t>4.8</t>
  </si>
  <si>
    <t>4.9</t>
  </si>
  <si>
    <t>4.10</t>
  </si>
  <si>
    <t>4.11</t>
  </si>
  <si>
    <t>4.18</t>
  </si>
  <si>
    <t>4.19</t>
  </si>
  <si>
    <t>5.5</t>
  </si>
  <si>
    <t>6.2</t>
  </si>
  <si>
    <t>6.6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</si>
  <si>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</si>
  <si>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</si>
  <si>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</si>
  <si>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</si>
  <si>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</si>
  <si>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</si>
  <si>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</si>
  <si>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</si>
  <si>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</si>
  <si>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</si>
  <si>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</si>
  <si>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</si>
  <si>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</si>
  <si>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</si>
  <si>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</si>
  <si>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</si>
  <si>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</si>
  <si>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</si>
  <si>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</si>
  <si>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</si>
  <si>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</si>
  <si>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</si>
  <si>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</si>
  <si>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</si>
  <si>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</si>
  <si>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</si>
  <si>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</si>
  <si>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</si>
  <si>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</si>
  <si>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</si>
  <si>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</si>
  <si>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</si>
  <si>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</si>
  <si>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</si>
  <si>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</si>
  <si>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</si>
  <si>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</si>
  <si>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</si>
  <si>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</si>
  <si>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</si>
  <si>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</si>
  <si>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8.55</t>
  </si>
  <si>
    <t>9.18</t>
  </si>
  <si>
    <t>9.26</t>
  </si>
  <si>
    <t>9.28</t>
  </si>
  <si>
    <t>12.1</t>
  </si>
  <si>
    <t>LASTRO DE CONCRETO MAGRO, APLICADO EM PISOS, LAJES SOBRE SOLO OU RADIERS, ESPESSURA DE 5 CM.</t>
  </si>
  <si>
    <t>QUADRO DE COMPOSIÇÕES</t>
  </si>
  <si>
    <t>SERVIÇOS</t>
  </si>
  <si>
    <t>VALOR</t>
  </si>
  <si>
    <t>M²</t>
  </si>
  <si>
    <t>Pedreiro</t>
  </si>
  <si>
    <t>Servente</t>
  </si>
  <si>
    <t>TOTAL:</t>
  </si>
  <si>
    <t xml:space="preserve">ESCOVAMENTO MANUAL DO SUBSTRATO - parede de alvenaria pintada – 
preparo para revestimento argamassado
</t>
  </si>
  <si>
    <t>Escova retangular com cerdas de aço(largura: 53,00 mm / comprimento:
190,00 mm / altura das cerdas: 27,00 mm)</t>
  </si>
  <si>
    <t>KG</t>
  </si>
  <si>
    <t>Estrutura para cobertura em aço A36, inclusive montagem</t>
  </si>
  <si>
    <t xml:space="preserve">Total: </t>
  </si>
  <si>
    <t xml:space="preserve">ENTELAMENTO PREVENTIVO DE SUPERFÍCIE SUJEITA A TRINCA – 
TELA DE AÇO GALVANIZADA 25X25 (mm) 50 CM DE LARGURA
</t>
  </si>
  <si>
    <t>REMOÇÃO DE PINTURA - látex - interior</t>
  </si>
  <si>
    <t xml:space="preserve">TOTAL: </t>
  </si>
  <si>
    <t xml:space="preserve">JANELA EM VIDRO TEMPERADO 8 MM, DE CORRER COM ESTRUTURA EM ALUMÍNIO 
COM FERRAGENS 
</t>
  </si>
  <si>
    <t>Ajudante de eletricista</t>
  </si>
  <si>
    <t>Eletricista</t>
  </si>
  <si>
    <t>Central de alarme de incêndio (quantidade de pontos: 24 / tensão de saída: 24 Vcc)</t>
  </si>
  <si>
    <t>UNID</t>
  </si>
  <si>
    <t xml:space="preserve">CABO BLINDADO PARA SISTEMA DE ALARME E DETECÇÃO ANTICHAMA 
MULTIPAR 2x0,75 mm² - INSTALAÇÃO
</t>
  </si>
  <si>
    <t xml:space="preserve">ELETRODUTO PVC VERMELHO ANTICHAMA 3/4" PARA SISTEMA DE 
ALARME E DETECÇÃO - INSTALAÇÃO
</t>
  </si>
  <si>
    <t>M</t>
  </si>
  <si>
    <t>Acionador manual de alarme de incêndio (largura: 93 mm / altura: 89 mm / profundidade: 26,5 mm /tensão: 17Va28V)</t>
  </si>
  <si>
    <t>34636/102623</t>
  </si>
  <si>
    <t>Montador</t>
  </si>
  <si>
    <t>VIDRO TEMPERADO INCOLOR E = 8 MM, SEM COLOCACAO</t>
  </si>
  <si>
    <t>82100(DER)</t>
  </si>
  <si>
    <t>mês</t>
  </si>
  <si>
    <t>PLACA DE OBRA ( para construção civil) EM CHAPA GALVANIZADA DE 2,4x1,2m (sem poste para fixação)</t>
  </si>
  <si>
    <t>SUPORTE DE MADEIRA 3x3 PARA PLACA DE OBRA</t>
  </si>
  <si>
    <t>2.4</t>
  </si>
  <si>
    <t>2.5</t>
  </si>
  <si>
    <t>RASPAGEM E LIMPEZA MANUAL DE TERRENO</t>
  </si>
  <si>
    <t>ESCAVAÇÃO MANUAL DE VALA PARA VIGA BALDRAME (INCLUINDO ESCAVAÇÃO PARA COLOCAÇÃO DE FÔRMAS). AF_06/2017</t>
  </si>
  <si>
    <t>PREPARO DE FUNDO DE VALA COM LARGURA MENOR QUE 1,5 M, COM CAMADA DE BRITA, LANÇAMENTO MANUAL. AF_08/2020</t>
  </si>
  <si>
    <t>ESTACA ESCAVADA MECANICAMENTE, SEM FLUIDO ESTABILIZANTE, COM 40CM DE DIÂMETRO, CONCRETO LANÇADO POR CAMINHÃO BETONEIRA (EXCLUSIVE MOBILIZAÇÃO E DESMOBILIZAÇÃO). AF_01/2020</t>
  </si>
  <si>
    <t>ESCAVAÇÃO MECANIZADA PARA BLOCO DE COROAMENTO OU SAPATA COM RETROECAVADEIRA (INCLUINDO ESCAVAÇÃO PARA COLOCAÇÃO DE FÔRMAS)</t>
  </si>
  <si>
    <t>4.25</t>
  </si>
  <si>
    <t>Kg</t>
  </si>
  <si>
    <t>IMPERMEABILIZAÇÃO DE SUPERFÍCIE COM EMULSÃO ASFÁLTICA, 2 DEMÃO - vigas</t>
  </si>
  <si>
    <t>ALVENARIA DE VEDAÇÃO DE BLOCOS CERÂMICOS FURADOS NA HORIZONTAL DE 9X14X19 CM (ESPESSURA 9 CM) E ARGAMASSA DE ASSENTAMENTO COM PREPARO EM BETONEIRA. AF_12/2021</t>
  </si>
  <si>
    <t>VERGA MOLDADA IN LOCO EM CONCRETO PARA PORTAS COM MAIS DE 1,5 M DE VÃO.</t>
  </si>
  <si>
    <t>CONTRAVERGA MOLDADA IN LOCO EM CONCRETO PARA VÃOS DE MAIS DE 1,5 M DE COMPRIMENTO. AF_03/2016</t>
  </si>
  <si>
    <t>100775</t>
  </si>
  <si>
    <t>ESTRUTURA TRELIÇADA DE COBERTURA, TIPO FINK, COM LIGAÇÕES SOLDADAS, INCLUSOS PERFIS METÁLICOS, CHAPAS METÁLICAS, MÃO DE OBRA E TRANSPORTE COM GUINDASTE - FORNECIMENTO E INSTALAÇÃO. AF_01/2020_P</t>
  </si>
  <si>
    <t xml:space="preserve">88489
</t>
  </si>
  <si>
    <t>REGISTRO DE ESFERA, PVC, SOLDÁVEL, 3/4", INSTALADO EM RESERVAÇÃO DE ÁGUA DE EDIFICAÇÃO QUE POSSUA RESERVATÓRIO DE FIBRA/FIBROCIMENTO FORNECIMENTO E INSTALAÇÃO</t>
  </si>
  <si>
    <t xml:space="preserve">89987
</t>
  </si>
  <si>
    <t>REGISTRO DE GAVETA BRUTO, LATÃO, ROSCÁVEL, 3/4", COM ACABAMENTO E CANOPLA CROMADOS - FORNECIMENTO E INSTALAÇÃO. AF_08/2021</t>
  </si>
  <si>
    <t>REGISTRO DE ESFERA PVC, COM BORBOLETA, COM ROSCA EXTERNA, DE 3/4"</t>
  </si>
  <si>
    <t>COLAR DE TOMADA EM POLIPROPILENO, PP, COM PARAFUSOS, PARA PEAD, 63 X 3/4" - LIGACAO PREDIAL DE AGUA</t>
  </si>
  <si>
    <t>94672</t>
  </si>
  <si>
    <t>JOELHO 90 GRAUS COM BUCHA DE LATÃO, PVC, SOLDÁVEL, DN  25 MM, X 3/4 INSTALADO EM RESERVAÇÃO DE ÁGUA DE EDIFICAÇÃO QUE POSSUA RESERVATÓRIO DE FIBRA/FIBROCIMENTO   FORNECIMENTO E INSTALAÇÃO. AF_06/2016</t>
  </si>
  <si>
    <t xml:space="preserve">89355
</t>
  </si>
  <si>
    <t>TUBO, PVC, SOLDÁVEL, DN 20MM, INSTALADO EM RAMAL OU SUB-RAMAL DE ÁGUA - FORNECIMENTO E INSTALAÇÃO. AF_12/2014</t>
  </si>
  <si>
    <t>LUVA SOLDAVEL COM ROSCA, PVC, 25 MM X 1/2", PARA AGUA FRIA PREDIAL</t>
  </si>
  <si>
    <t>TORNEIRA METALICA CROMADA PARA TANQUE / JARDIM, SEM BICO , CANO LONGO, DE PAREDE, PADRAO POPULAR / USO GERAL, 1/2 " OU 3/4 " (REF 1126)</t>
  </si>
  <si>
    <t>BACIA SANITARIA (VASO) CONVENCIONAL PARA USO ESPECIFICO (HOSPITAIS, CLINICAS), COM FURO FRONTAL, DE LOUCA BRANCA, SEM ASSENTO</t>
  </si>
  <si>
    <t>94496</t>
  </si>
  <si>
    <t>REGISTRO DE GAVETA BRUTO, LATÃO, ROSCÁVEL, 1 1/4" - FORNECIMENTO E INSTALAÇÃO. AF_08/2021</t>
  </si>
  <si>
    <t xml:space="preserve">94664
</t>
  </si>
  <si>
    <t>ADAPTADOR CURTO COM BOLSA E ROSCA PARA REGISTRO, PVC, SOLDÁVEL, DN 60 MM X 2 , INSTALADO EM RESERVAÇÃO DE ÁGUA DE EDIFICAÇÃO QUE POSSUA RESERVATÓRIO DE FIBRA/FIBROCIMENTO   FORNECIMENTO E INSTALAÇÃO. AF_06/2016</t>
  </si>
  <si>
    <t>BUCHA DE REDUCAO DE PVC, SOLDAVEL, LONGA, COM 40 X 25 MM, PARA AGUA FRIA PREDIAL</t>
  </si>
  <si>
    <t>JOELHO 45 GRAUS, PVC, SERIE NORMAL, ESGOTO PREDIAL E ÁGUA FRIA DN 40 MM, JUNTA SOLDÁVEL, FORNECIDO E INSTALADO EM RAMAL DE DESCARGA OU RAMAL DE ESGOTO SANITÁRIO</t>
  </si>
  <si>
    <t>TUBO PVC, SERIE NORMAL, ESGOTO PREDIAL E ÁGUA FRIA, DN 40 MM, FORNECIDO E INSTALADO EM RAMAL DE DESCARGA OU RAMAL DE ESGOTO SANITÁRIO</t>
  </si>
  <si>
    <t>TE, PVC, SOLDÁVEL, DN 40MM, INSTALADO EM PRUMADA DE ÁGUA - FORNECIMENTO E INSTALAÇÃO. AF_12/2014</t>
  </si>
  <si>
    <t>98105</t>
  </si>
  <si>
    <t>CAIXA DE GORDURA DUPLA (CAPACIDADE: 126 L), RETANGULAR, EM ALVENARIA COM TIJOLOS CERÂMICOS MACIÇOS, DIMENSÕES INTERNAS = 0,4X0,7 M, ALTURA INTERNA = 0,8 M. AF_12/2020</t>
  </si>
  <si>
    <t>97902</t>
  </si>
  <si>
    <t>CAIXA ENTERRADA HIDRÁULICA RETANGULAR EM ALVENARIA COM TIJOLOS CERÂMICOS MACIÇOS, DIMENSÕES INTERNAS: 0,6X0,6X0,6 M PARA REDE DE ESGOTO. AF_12/2020</t>
  </si>
  <si>
    <t>CAIXA SIFONADA, PVC, 150 X 150 X 50 MM, COM GRELHA QUADRADA, BRANCA (NBR 5688)</t>
  </si>
  <si>
    <t>86882</t>
  </si>
  <si>
    <t>SIFÃO DO TIPO GARRAFA/COPO EM PVC 1.1/4  X 1.1/2 - FORNECIMENTO E INSTALAÇÃO. AF_01/2020</t>
  </si>
  <si>
    <t>VALVULA EM PLASTICO BRANCO PARA TANQUE OU LAVATORIO 1 ", SEM UNHO E SEM LADRAO</t>
  </si>
  <si>
    <t>CURVA PVC LONGA 45 GRAUS, 100 MM, PARA ESGOTO PREDIAL</t>
  </si>
  <si>
    <t>CURVA PVC LONGA 45 GRAUS, 50 MM, PARA ESGOTO PREDIAL</t>
  </si>
  <si>
    <t>CURVA PVC LONGA 90 GRAUS, 40 MM, PARA ESGOTO PREDIAL</t>
  </si>
  <si>
    <t>CURVA PVC CURTA 90 GRAUS, 100 MM, PARA ESGOTO PREDIAL</t>
  </si>
  <si>
    <t xml:space="preserve">1933
</t>
  </si>
  <si>
    <t>CURVA PVC CURTA 90 GRAUS, DN 40 MM, PARA ESGOTO PREDIAL</t>
  </si>
  <si>
    <t>LUVA SIMPLES, PVC, SERIE NORMAL, ESGOTO PREDIAL, DN 100 MM, JUNTA ELÁSTICA, FORNECIDO E INSTALADO EM RAMAL DE DESCARGA OU RAMAL DE ESGOTO SANITÁRIO. AF_12/2014</t>
  </si>
  <si>
    <t>LUVA SIMPLES, PVC, SERIE NORMAL, ESGOTO PREDIAL, DN 40 MM, JUNTA SOLDÁVEL, FORNECIDO E INSTALADO EM RAMAL DE DESCARGA OU RAMAL DE ESGOTO SANITÁRIO. AF_12/2014</t>
  </si>
  <si>
    <t>89813</t>
  </si>
  <si>
    <t>LUVA SIMPLES, PVC, SERIE NORMAL, ESGOTO PREDIAL, DN 50 MM, JUNTA ELÁSTICA, FORNECIDO E INSTALADO EM PRUMADA DE ESGOTO SANITÁRIO OU VENTILAÇÃO. AF_12/2014</t>
  </si>
  <si>
    <t>CURVA PVC LONGA 45G, DN 75 MM, PARA ESGOTO PREDIAL</t>
  </si>
  <si>
    <t>CURVA PVC, SERIE R, 87.30 GRAUS, CURTA, 150 MM, PARA ESGOTO OU AGUAS PLUVIAIS PREDIAIS (PARA PE-DE-COLUNA)</t>
  </si>
  <si>
    <t>JUNCAO SIMPLES, PVC SERIE R, DN 150 X 150 MM, PARA ESGOTO OU AGUAS PLUVIAIS PREDIAIS</t>
  </si>
  <si>
    <t>223,51</t>
  </si>
  <si>
    <t>TERMINAL DE VENTILACAO, 50 MM, SERIE NORMAL, ESGOTO PREDIAL</t>
  </si>
  <si>
    <t>TUBO PVC  SERIE NORMAL, DN 150 MM, PARA ESGOTO  PREDIAL (NBR 5688)</t>
  </si>
  <si>
    <t>HIDROMETRO MULTIJATO / MEDIDOR DE AGUA, DN 1", VAZAO MAXIMA DE 7 M3/H, PARA AGUA POTAVEL FRIA, RELOJOARIA PLANA, CLASSE B, HORIZONTAL (SEM CONEXOES)</t>
  </si>
  <si>
    <t>TORNEIRA DE BOIA PARA CAIXA D'ÁGUA, ROSCÁVEL, 1" - FORNECIMENTO E INSTALAÇÃO. AF_08/2021</t>
  </si>
  <si>
    <t>uniod</t>
  </si>
  <si>
    <t>ARRUELA EM ALUMINIO, COM ROSCA, DE 1 1/2", PARA ELETRODUTO</t>
  </si>
  <si>
    <t>BUCHA DE REDUCAO PVC ROSCAVEL 1 1/2" X 1"</t>
  </si>
  <si>
    <t>ARRUELA EM ALUMINIO, COM ROSCA, DE 3/4", PARA ELETRODUTO</t>
  </si>
  <si>
    <t>91939</t>
  </si>
  <si>
    <t>CAIXA RETANGULAR 4" X 2" ALTA (2,00 M DO PISO), PVC, INSTALADA EM PAREDE - FORNECIMENTO E INSTALAÇÃO. AF_12/2015</t>
  </si>
  <si>
    <t>91937</t>
  </si>
  <si>
    <t>CAIXA OCTOGONAL 3" X 3", PVC, INSTALADA EM LAJE - FORNECIMENTO E INSTALAÇÃO. AF_12/2015</t>
  </si>
  <si>
    <t>93018</t>
  </si>
  <si>
    <t>CURVA 90 GRAUS PARA ELETRODUTO, PVC, ROSCÁVEL, DN 50 MM (1 1/2"), PARA REDE ENTERRADA DE DISTRIBUIÇÃO DE ENERGIA ELÉTRICA - FORNECIMENTO E INSTALAÇÃO. AF_12/2021</t>
  </si>
  <si>
    <t>FITA ISOLANTE ADESIVA ANTICHAMA, USO ATE 750 V, EM ROLO DE 19 MM X 20 M</t>
  </si>
  <si>
    <t>91932</t>
  </si>
  <si>
    <t>CABO DE COBRE FLEXÍVEL ISOLADO, 10 MM², ANTI-CHAMA 450/750 V, PARA CIRCUITOS TERMINAIS - FORNECIMENTO E INSTALAÇÃO. AF_12/2015</t>
  </si>
  <si>
    <t>92981</t>
  </si>
  <si>
    <t>CABO DE COBRE FLEXÍVEL ISOLADO, 16 MM², ANTI-CHAMA 450/750 V, PARA DISTRIBUIÇÃO - FORNECIMENTO E INSTALAÇÃO. AF_12/2015</t>
  </si>
  <si>
    <t>91926</t>
  </si>
  <si>
    <t>CABO DE COBRE FLEXÍVEL ISOLADO, 2,5 MM², ANTI-CHAMA 450/750 V, PARA CIRCUITOS TERMINAIS - FORNECIMENTO E INSTALAÇÃO. AF_12/2015</t>
  </si>
  <si>
    <t>92986</t>
  </si>
  <si>
    <t>CABO DE COBRE FLEXÍVEL ISOLADO, 35 MM², ANTI-CHAMA 0,6/1,0 KV, PARA REDE ENTERRADA DE DISTRIBUIÇÃO DE ENERGIA ELÉTRICA - FORNECIMENTO E INSTALAÇÃO. AF_12/2021</t>
  </si>
  <si>
    <t>CABO DE COBRE FLEXÍVEL ISOLADO, 4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</si>
  <si>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</si>
  <si>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</si>
  <si>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INTERRUPTOR SIMPLES 10A, 250V, CONJUNTO MONTADO PARA EMBUTIR 4" X 2" (PLACA + SUPORTE + MODULO)</t>
  </si>
  <si>
    <t>91955</t>
  </si>
  <si>
    <t>INTERRUPTOR PARALELO (1 MÓDULO), 10A/250V, INCLUINDO SUPORTE E PLACA - FORNECIMENTO E INSTALAÇÃO. AF_12/2015</t>
  </si>
  <si>
    <t>91956</t>
  </si>
  <si>
    <t>INTERRUPTOR SIMPLES (1 MÓDULO) COM INTERRUPTOR PARALELO (1 MÓDULO), 10A/250V, SEM SUPORTE E SEM PLACA - FORNECIMENTO E INSTALAÇÃO. AF_12/2015</t>
  </si>
  <si>
    <t>91961</t>
  </si>
  <si>
    <t>INTERRUPTOR PARALELO (2 MÓDULOS), 10A/250V, INCLUINDO SUPORTE E PLACA - FORNECIMENTO E INSTALAÇÃO. AF_12/2015</t>
  </si>
  <si>
    <t>91959</t>
  </si>
  <si>
    <t>INTERRUPTOR SIMPLES (2 MÓDULOS), 10A/250V, INCLUINDO SUPORTE E PLACA - FORNECIMENTO E INSTALAÇÃO. AF_12/2015</t>
  </si>
  <si>
    <t>91963</t>
  </si>
  <si>
    <t>INTERRUPTOR SIMPLES (1 MÓDULO) COM INTERRUPTOR PARALELO (2 MÓDULOS), 10A/250V, INCLUINDO SUPORTE E PLACA - FORNECIMENTO E INSTALAÇÃO. AF_12/2015</t>
  </si>
  <si>
    <t>91969</t>
  </si>
  <si>
    <t>INTERRUPTOR PARALELO (3 MÓDULOS), 10A/250V, INCLUINDO SUPORTE E PLACA - FORNECIMENTO E INSTALAÇÃO. AF_12/2015</t>
  </si>
  <si>
    <t>91967</t>
  </si>
  <si>
    <t>INTERRUPTOR SIMPLES (3 MÓDULOS), 10A/250V, INCLUINDO SUPORTE E PLACA - FORNECIMENTO E INSTALAÇÃO. AF_12/2015</t>
  </si>
  <si>
    <t>91996</t>
  </si>
  <si>
    <t>TOMADA MÉDIA DE EMBUTIR (1 MÓDULO), 2P+T 10 A, INCLUINDO SUPORTE E PLACA - FORNECIMENTO E INSTALAÇÃO. AF_12/2015</t>
  </si>
  <si>
    <t>91991</t>
  </si>
  <si>
    <t>TOMADA ALTA DE EMBUTIR (1 MÓDULO), 2P+T 20 A, SEM SUPORTE E SEM PLACA - FORNECIMENTO E INSTALAÇÃO. AF_12/2015</t>
  </si>
  <si>
    <t>93673</t>
  </si>
  <si>
    <t>DISJUNTOR TRIPOLAR TIPO DIN, CORRENTE NOMINAL DE 100A - FORNECIMENTO E INSTALAÇÃO. AF_10/2020</t>
  </si>
  <si>
    <t>93653</t>
  </si>
  <si>
    <t>DISJUNTOR MONOPOLAR TIPO DIN, CORRENTE NOMINAL DE 10A - FORNECIMENTO E INSTALAÇÃO. AF_10/2020</t>
  </si>
  <si>
    <t>93654</t>
  </si>
  <si>
    <t>DISJUNTOR MONOPOLAR TIPO DIN, CORRENTE NOMINAL DE 16A - FORNECIMENTO E INSTALAÇÃO. AF_10/2020</t>
  </si>
  <si>
    <t>93660</t>
  </si>
  <si>
    <t>DISJUNTOR BIPOLAR TIPO DIN, CORRENTE NOMINAL DE 10A - FORNECIMENTO E INSTALAÇÃO. AF_10/2020</t>
  </si>
  <si>
    <t>DISJUNTOR BIPOLAR TIPO DIN, CORRENTE NOMINAL DE 20A - FORNECIMENTO E INSTALAÇÃO. AF_10/2020</t>
  </si>
  <si>
    <t>93664</t>
  </si>
  <si>
    <t>DISJUNTOR BIPOLAR TIPO DIN, CORRENTE NOMINAL DE 32A - FORNECIMENTO E INSTALAÇÃO. AF_10/2020</t>
  </si>
  <si>
    <t>93672</t>
  </si>
  <si>
    <t>DISJUNTOR TRIPOLAR TIPO DIN, CORRENTE NOMINAL DE 40A - FORNECIMENTO E INSTALAÇÃO. AF_10/2020</t>
  </si>
  <si>
    <t>DISJUNTOR TRIPOLAR TIPO DIN, CORRENTE NOMINAL DE 70A - FORNECIMENTO E INSTALAÇÃO. AF_10/2020</t>
  </si>
  <si>
    <t>91981</t>
  </si>
  <si>
    <t>INTERRUPTOR BIPOLAR (1 MÓDULO), 10A/250V, INCLUINDO SUPORTE E PLACA - FORNECIMENTO E INSTALAÇÃO. AF_09/2017</t>
  </si>
  <si>
    <t>ELETRODUTO PVC FLEXIVEL CORRUGADO, COR AMARELA, DE 25 MM</t>
  </si>
  <si>
    <t>ELETRODUTO PVC FLEXIVEL CORRUGADO, COR AMARELA, DE 20 MM</t>
  </si>
  <si>
    <t>ELETRODUTO DE PVC RIGIDO ROSCAVEL DE 1 1/2 ", SEM LUVA</t>
  </si>
  <si>
    <t>ELETRODUTO DE PVC RIGIDO ROSCAVEL DE 2 ", SEM LUVA</t>
  </si>
  <si>
    <t>ELETRODUTO DE PVC RIGIDO ROSCAVEL DE 3/4 ", SEM LUVA</t>
  </si>
  <si>
    <t>97606</t>
  </si>
  <si>
    <t>LUMINÁRIA ARANDELA TIPO MEIA LUA, DE SOBREPOR, COM 1 LÂMPADA FLUORESCENTE DE 100 W, SEM REATOR - FORNECIMENTO E INSTALAÇÃO. AF_02/2020</t>
  </si>
  <si>
    <t>Pesquisa</t>
  </si>
  <si>
    <t>LUMINÁRIA SOPT DE SOBROPOR PARA 01 LAMPADAS</t>
  </si>
  <si>
    <t>LAMPADA FLUORESCENTE COMPACTA 3U BRANCA 20 W, BASE E27 (127/220 V)</t>
  </si>
  <si>
    <t>POSTE DECORATIVO PARA JARDIM EM ACO TUBULAR, SEM LUMINARIA, H = *1,5* M</t>
  </si>
  <si>
    <t>HASTE DE ATERRAMENTO EM ACO GALVANIZADO TIPO CANTONEIRA COM 2,00 M DE COMPRIMENTO, 25 X 25 MM E CHAPA DE 3/16"</t>
  </si>
  <si>
    <t>ISOLADOR DE PORCELANA, TIPO ROLDANA, DIMENSOES DE *72* X *72* MM, PARA USO EM BAIXA TENSAO</t>
  </si>
  <si>
    <t>CABECOTE PARA ENTRADA DE LINHA DE ALIMENTACAO PARA ELETRODUTO, EM LIGA DE ALUMINIO COM ACABAMENTO ANTI CORROSIVO, COM FIXACAO POR ENCAIXE LISO DE 360 GRAUS, DE 1 1/2"</t>
  </si>
  <si>
    <t>QUADRO DE MEDIÇÃO GERAL DE ENERGIA PARA 1 MEDIDOR DE EMBUTIR, INDIVIDUAL- FORNECIMENTO E INSTALAÇÃO. AF_10/2020</t>
  </si>
  <si>
    <t>QUADRO DE DISTRIBUICAO COM BARRAMENTO TRIFASICO, DE EMBUTIR, EM CHAPA DE ACO GALVANIZADO, PARA 24 DISJUNTORES DIN, 100 A</t>
  </si>
  <si>
    <t>QUADRO DE DISTRIBUICAO COM BARRAMENTO TRIFASICO, DE EMBUTIR, EM CHAPA DE ACO GALVANIZADO, PARA 30 DISJUNTORES DIN, 100 A</t>
  </si>
  <si>
    <t>TOMADA RJ45, 8 FIOS, CAT 5E, CONJUNTO MONTADO PARA EMBUTIR 4" X 2" (PLACA + SUPORTE + MODULO)</t>
  </si>
  <si>
    <t>ENGENHEIRO CIVIL DE OBRA PLENO COM ENCARGOS COMPLEMENTARES - 1 hora por semana - 12 meses</t>
  </si>
  <si>
    <t>kG</t>
  </si>
  <si>
    <t>100896</t>
  </si>
  <si>
    <t>ESTACA ESCAVADA MECANICAMENTE, SEM FLUIDO ESTABILIZANTE, COM 25CM DE DIÂMETRO, CONCRETO LANÇADO POR CAMINHÃO BETONEIRA (EXCLUSIVE MOBILIZAÇÃO E DESMOBILIZAÇÃO). AF_01/2020</t>
  </si>
  <si>
    <t>96547</t>
  </si>
  <si>
    <t>92759</t>
  </si>
  <si>
    <t>ARMAÇÃO DE BLOCO E VIGA DE UMA ESTRUTURA CONVENCIONAL DE CONCRETO ARMADO EM UM EDIFÍCIO DE MÚLTIPLOS PAVIMENTOS UTILIZANDO AÇO CA-60 DE 5,0 MM - MONTAGEM. AF_12/2015</t>
  </si>
  <si>
    <t>ARMAÇÃO DE BLOCO E VIGA BALDRAME OU SAPATA UTILIZANDO AÇO CA-50 DE 6,3 MM - MONTAGEM. AF_06/2017</t>
  </si>
  <si>
    <t>ARMAÇÃO DE BLOCO E VIGA BALDRAME OU SAPATA UTILIZANDO AÇO CA-50 DE 8 MM - MONTAGEM. AF_06/2017</t>
  </si>
  <si>
    <t>ARMAÇÃO DE BLOCO E VIGA BALDRAME OU SAPATA UTILIZANDO AÇO CA-50 DE 10 MM - MONTAGEM. AF_06/2017</t>
  </si>
  <si>
    <t>ARMAÇÃO DE BLOCO E VIGA BALDRAME OU SAPATA UTILIZANDO AÇO CA-50 DE 12,5 MM - MONTAGEM. AF_06/2017</t>
  </si>
  <si>
    <t>ARMAÇÃO DE PILAR E VIGA DE UMA ESTRUTURA CONVENCIONAL DE CONCRETO ARMADO EM UMA EDIFICAÇÃO TÉRREA OU SOBRADO UTILIZANDO AÇO CA-60 DE 5,0 MM - MONTAGEM - pilares e vigas, exceto baldrame</t>
  </si>
  <si>
    <t>ARMAÇÃO DE PILAR E VIGA DE UMA ESTRUTURA CONVENCIONAL DE CONCRETO ARMADO EM UMA EDIFICAÇÃO TÉRREA OU SOBRADO UTILIZANDO AÇO CA-50 DE 8,0 MM - MONTAGEM - pilares e vigas, exceto baldrame</t>
  </si>
  <si>
    <t>ARMAÇÃO DE PILAR E VIGA DE UMA ESTRUTURA CONVENCIONAL DE CONCRETO ARMADO EM UMA EDIFICAÇÃO TÉRREA OU SOBRADO UTILIZANDO AÇO CA-50 DE 10,0 M M - MONTAGEM - pilares e vigas, exceto baldrame</t>
  </si>
  <si>
    <t>92779</t>
  </si>
  <si>
    <t>92776</t>
  </si>
  <si>
    <t>92780</t>
  </si>
  <si>
    <t>94965</t>
  </si>
  <si>
    <t>CONCRETO FCK = 25MPA, TRAÇO 1:2,3:2,7 (EM MASSA SECA DE CIMENTO/ AREIA MÉDIA/ BRITA 1) - PREPARO MECÂNICO COM BETONEIRA 400 L. AF_05/2021</t>
  </si>
  <si>
    <t>96528</t>
  </si>
  <si>
    <t>FABRICAÇÃO, MONTAGEM E DESMONTAGEM DE FÔRMA PARA BLOCO DE COROAMENTO, EM MADEIRA SERRADA, E=25 MM, 1 UTILIZAÇÃO. AF_06/2017</t>
  </si>
  <si>
    <t>96533</t>
  </si>
  <si>
    <t>FABRICAÇÃO, MONTAGEM E DESMONTAGEM DE FÔRMA PARA VIGA BALDRAME, EM MADEIRA SERRADA, E=25 MM, 2 UTILIZAÇÕES. AF_06/2017</t>
  </si>
  <si>
    <t>103673</t>
  </si>
  <si>
    <t>MONTAGEM DE ARMADURA DE ESTACAS, DIÂMETRO = 10,0 MM. AF_09/2022</t>
  </si>
  <si>
    <t>MONTAGEM DE ARMADURA DE ESTACAS, DIÂMETRO = 5,0 MM. AF_09/2021</t>
  </si>
  <si>
    <t>TRAMA DE AÇO COMPOSTA POR TERÇAS PARA TELHADOS DE ATÉ 2 ÁGUAS PARA TELHA ONDULADA DE FIBROCIMENTO, METÁLICA, PLÁSTICA OU TERMOACÚSTICA, INCLUSO TRANSPORTE VERTICAL. AF_07/2019</t>
  </si>
  <si>
    <t>94216</t>
  </si>
  <si>
    <t>TELHAMENTO COM TELHA METÁLICA TERMOACÚSTICA E = 30 MM, COM ATÉ 2 ÁGUAS, INCLUSO IÇAMENTO. AF_07/2019</t>
  </si>
  <si>
    <t>CALHA EM CHAPA DE AÇO GALVANIZADO NÚMERO 24, DESENVOLVIMENTO DE 100 CM, INCLUSO TRANSPORTE VERTICAL. AF_07/2019</t>
  </si>
  <si>
    <t>RUFO EM CHAPA DE AÇO GALVANIZADO NÚMERO 24, CORTE DE 25 CM, INCLUSO TRANSPORTE VERTICAL</t>
  </si>
  <si>
    <t>6.5</t>
  </si>
  <si>
    <t>REVESTIMENTO CERÂMICO PARA PAREDES INTERNAS COM PLACAS TIPO ESMALTADA EXTRA  DE DIMENSÕES 33X45 CM APLICADAS EM AMBIENTES DE ÁREA MENOR QUE 5 M² NA ALTURA INTEIRA DAS PAREDES. AF_06/2015</t>
  </si>
  <si>
    <t>EMBOÇO OU MASSA ÚNICA EM ARGAMASSA TRAÇO 1:2:8, PREPARO MECÂNICO COM BETONEIRA 400 L, APLICADA MANUALMENTE EM PANOS CEGOS DE FACHADA (SEM PRESENÇA DE VÃOS), ESPESSURA DE 25 MM. AF_06/2014</t>
  </si>
  <si>
    <t>87280</t>
  </si>
  <si>
    <t xml:space="preserve">ARGAMASSA TRAÇO 1:7  COM ADIÇÃO DE PLASTIFICANTE PARA EMBOÇO/MASSA ÚNICA/ASSENTAMENTO DE ALVENARIA DE VEDAÇÃO, PREPARO MECÂNICO COM BETONEIRA 400 L. AF_08/2019 - externo
</t>
  </si>
  <si>
    <t>APLICAÇÃO MANUAL DE MASSA ACRÍLICA EM PANOS DE FACHADA COM PRESENÇA DE VÃOS, DE EDIFÍCAÇÕES, DUAS DEMÃOS. Interno</t>
  </si>
  <si>
    <t>APLICAÇÃO MANUAL DE PINTURA COM TINTA LÁTEX ACRÍLICA EM PAREDES, TRÊS DEMÃOS. AF_06/2014</t>
  </si>
  <si>
    <t>BANCADA DE GRANITO CINZA POLIDO, DE 1,50 X 0,60 M, PARA PIA DE COZINHA - FORNECIMENTO E INSTALAÇÃO. Ambas da cozinha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</si>
  <si>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</si>
  <si>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</si>
  <si>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SOLEIRA EM GRANITO, LARGURA 15 CM, ESPESSURA 2,0 CM. AF_09/2020</t>
  </si>
  <si>
    <t>LIMPEZA GERAL DE OBRA, INCLUINDO RETIRADAS DE QUALQUER RESTÍGIO DE OBRA, LEVANDO-OS EM LUGAR ADEQUADO, LAVAGEM COM ÁGUA E SABÃO EM AMBIENTES INTERNOS, PISOS, VIDROS E LOUÇAS</t>
  </si>
  <si>
    <t>LOCAÇÃO DE CONTAINER 2,30x6,00, alt. 2,50m, para depósito, SEM DIVISÓRIAS INTERNAS E SEM SANITÁRIOS</t>
  </si>
  <si>
    <t>3.2</t>
  </si>
  <si>
    <t>3.3</t>
  </si>
  <si>
    <t>4.6</t>
  </si>
  <si>
    <t>4.7</t>
  </si>
  <si>
    <t>4.12</t>
  </si>
  <si>
    <t>4.13</t>
  </si>
  <si>
    <t>4.14</t>
  </si>
  <si>
    <t>4.15</t>
  </si>
  <si>
    <t>4.16</t>
  </si>
  <si>
    <t>4.17</t>
  </si>
  <si>
    <t>4.20</t>
  </si>
  <si>
    <t>4.21</t>
  </si>
  <si>
    <t>4.22</t>
  </si>
  <si>
    <t>4.23</t>
  </si>
  <si>
    <t>4.24</t>
  </si>
  <si>
    <t>4.26</t>
  </si>
  <si>
    <t>4.27</t>
  </si>
  <si>
    <t>4.28</t>
  </si>
  <si>
    <t>5.2</t>
  </si>
  <si>
    <t>5.3</t>
  </si>
  <si>
    <t>5.6</t>
  </si>
  <si>
    <t>6.7</t>
  </si>
  <si>
    <t>6.8</t>
  </si>
  <si>
    <t>6.9</t>
  </si>
  <si>
    <t>8.24</t>
  </si>
  <si>
    <t>8.36</t>
  </si>
  <si>
    <t>8.37</t>
  </si>
  <si>
    <t>8.38</t>
  </si>
  <si>
    <t>8.54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</si>
  <si>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</si>
  <si>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</si>
  <si>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</si>
  <si>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</si>
  <si>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</si>
  <si>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</si>
  <si>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</si>
  <si>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</si>
  <si>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</si>
  <si>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</si>
  <si>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</si>
  <si>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</si>
  <si>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</si>
  <si>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</si>
  <si>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</si>
  <si>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</si>
  <si>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</si>
  <si>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</si>
  <si>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</si>
  <si>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</si>
  <si>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</si>
  <si>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</si>
  <si>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</si>
  <si>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</si>
  <si>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</si>
  <si>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</si>
  <si>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</si>
  <si>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</si>
  <si>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</si>
  <si>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</si>
  <si>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9.19</t>
  </si>
  <si>
    <t>9.20</t>
  </si>
  <si>
    <t>9.21</t>
  </si>
  <si>
    <t>9.22</t>
  </si>
  <si>
    <t>9.23</t>
  </si>
  <si>
    <t>9.24</t>
  </si>
  <si>
    <t>9.25</t>
  </si>
  <si>
    <t>9.27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</si>
  <si>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</si>
  <si>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</si>
  <si>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</si>
  <si>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</si>
  <si>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</si>
  <si>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</si>
  <si>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</si>
  <si>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</si>
  <si>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</si>
  <si>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</si>
  <si>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</si>
  <si>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</si>
  <si>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</si>
  <si>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</si>
  <si>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</si>
  <si>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</si>
  <si>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</si>
  <si>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</si>
  <si>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</si>
  <si>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</si>
  <si>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</si>
  <si>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</si>
  <si>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</si>
  <si>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</si>
  <si>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</si>
  <si>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</si>
  <si>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</si>
  <si>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</si>
  <si>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</si>
  <si>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</si>
  <si>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</si>
  <si>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</si>
  <si>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</si>
  <si>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SUBTOTAL ITEM 9</t>
  </si>
  <si>
    <t>REATERRO MECANIZADO PARA NIVELAMENTO DE TERRENO COM ESCAVADEIRA HIDRÁULICA (CAPACIDADE DA CAÇAMBA: 0,8 M³ / POTÊNCIA: 111 HP), LARGURA DE 1,5 A 2,5 M, PROFUNDIDADE ATÉ 1,5 M, COM SOLO DE 1ª CATEGORIA EM LOCAIS COM ALTO NÍVEL DE INTERFERÊNCIA. AF_04/2016</t>
  </si>
  <si>
    <t>ARMAÇÃO DE PILAR OU VIGA DE UMA ESTRUTURA CONVENCIONAL DE CONCRETO ARMADO EM UMA EDIFICAÇÃO TÉRREA OU SOBRADO UTILIZANDO AÇO CA-50 DE 6,3 MM - MONTAGEM. AF_12/2015 pilares e vigas, exceto baldrame</t>
  </si>
  <si>
    <t>ARMAÇÃO DE PILAR OU VIGA DE UMA ESTRUTURA CONVENCIONAL DE CONCRETO ARMADO EM UMA EDIFICAÇÃO TÉRREA OU SOBRADO UTILIZANDO AÇO CA-50 DE 12,5 MM - MONTAGEM. AF_12/2015 pilares e vigas, exceto baldrame</t>
  </si>
  <si>
    <t>ARMAÇÃO DE PILAR OU VIGA DE UMA ESTRUTURA CONVENCIONAL DE CONCRETO ARMADO EM UMA EDIFICAÇÃO TÉRREA OU SOBRADO UTILIZANDO AÇO CA-50 DE 16,0 MM - MONTAGEM. AF_12/2015 pilares e vigas, exceto baldrame</t>
  </si>
  <si>
    <t>LANÇAMENTO COM USO DE BOMBA, ADENSAMENTO E ACABAMENTO DE CONCRETO EM ESTRUTURAS. AF_02/2022 em lajes</t>
  </si>
  <si>
    <t>MONTAGEM E DESMONTAGEM DE FÔRMA DE PILARES RETANGULARES E ESTRUTURAS SIMILARES, PÉ-DIREITO SIMPLES, EM MADEIRA SERRADA, 4 UTILIZAÇÕES. AF_09/2020</t>
  </si>
  <si>
    <t>MONTAGEM E DESMONTAGEM DE FÔRMA DE VIGA, ESCORAMENTO METÁLICO, PÉ-DIREITO SIMPLES, EM CHAPA DE MADEIRA RESINADA, 4 UTILIZAÇÕES. AF_09/2020</t>
  </si>
  <si>
    <t>MONTAGEM E DESMONTAGEM DE FÔRMA DE LAJE MACIÇA, PÉ-DIREITO SIMPLES, EM MADEIRA SERRADA, 4 UTILIZAÇÕES. AF_09/2020</t>
  </si>
  <si>
    <t>BDI (%)</t>
  </si>
  <si>
    <t>BANCO TAMANDUÁ DE MADEIRA ESTILO PRAÇA R8 - 150CM</t>
  </si>
  <si>
    <t>CONTRAPISO EM ARGAMASSA TRAÇO 1:4 (CIMENTO E AREIA), PREPARO MECÂNICO COM BETONEIRA 400 L, ADERIDO, SPESSURA 5CM.</t>
  </si>
  <si>
    <t>7.9</t>
  </si>
  <si>
    <t>SUBTOTAL ITEM 12</t>
  </si>
  <si>
    <t>ESQUADRIAS E MURO</t>
  </si>
  <si>
    <t>ESTACA ESCAVADA MECANICAMENTE, SEM FLUIDO ESTABILIZANTE, COM 25CM DE DIÂMETRO, CONCRETO LANÇADO POR CAMINHÃO BETONEIRA (EXCLUSIVE MOBILIZAÇÃO E DESMOBILIZAÇÃO). AF_01/2020 muro e grade</t>
  </si>
  <si>
    <t>ESCAVAÇÃO MANUAL DE VALA PARA VIGA BALDRAME (INCLUINDO ESCAVAÇÃO PARA COLOCAÇÃO DE FÔRMAS). AF_06/2017 muro e grade, altura da viga 0,3m</t>
  </si>
  <si>
    <t>ARMAÇÃO DE BLOCO E VIGA BALDRAME OU SAPATA UTILIZANDO AÇO CA-50 DE 10 MM - MONTAGEM. AF_06/2017 viga muro e grade</t>
  </si>
  <si>
    <t>ARMAÇÃO DE VIGA DE UMA ESTRUTURA CONVENCIONAL DE CONCRETO ARMADO AÇO CA-50 DE 6,3 MM - MONTAGEM. AF_12/2015 viga muro e grade</t>
  </si>
  <si>
    <t>EMBOÇO OU MASSA ÚNICA EM ARGAMASSA TRAÇO 1:2:8, PREPARO MECÂNICO COM BETONEIRA 400 L, APLICADA MANUALMENTE EM PANOS CEGOS DE FACHADA (SEM PRESENÇA DE VÃOS), ESPESSURA DE 25 MM. AF_06/2014 - muro</t>
  </si>
  <si>
    <t>CHAPISCO APLICADO EM ALVENARIA (COM PRESENÇA DE VÃOS) E ESTRUTURAS DE CONCRETO DE FACHADA, COM COLHER DE PEDREIRO. ARGAMASSA TRAÇO 1:3 COM PREPARO EM BETONEIRA 400L. - muro</t>
  </si>
  <si>
    <t>ALVENARIA DE VEDAÇÃO DE BLOCOS CERÂMICOS FURADOS NA HORIZONTAL DE 9X14X19 CM (ESPESSURA 9 CM) E ARGAMASSA DE ASSENTAMENTO COM PREPARO EM BETONEIRA. AF_12/2021 - muro</t>
  </si>
  <si>
    <t>CONCRETO FCK = 20MPA, TRAÇO 1:2,3:2,7 (EM MASSA SECA DE CIMENTO/ AREIA MÉDIA/ BRITA 1) - PREPARO MECÂNICO COM BETONEIRA 400 L. AF_05/2021 baldrame e pilares do muro</t>
  </si>
  <si>
    <t>10.11</t>
  </si>
  <si>
    <t>10.12</t>
  </si>
  <si>
    <t>10.13</t>
  </si>
  <si>
    <t>10.14</t>
  </si>
  <si>
    <t>10.15</t>
  </si>
  <si>
    <t>10.16</t>
  </si>
  <si>
    <t>EXTINTOR DE INCÊNDIO PORTÁTIL COM CARGA DE PQS DE 4 KG, CLASSE BC - FORNECIMENTO E INSTALAÇÃO. AF_10/2020_P</t>
  </si>
  <si>
    <t>LUMINÁRIA DE EMERGÊNCIA, COM 30 LÂMPADAS LED DE 2 W, SEM REATOR - FORNECIMENTO E INSTALAÇÃO. AF_02/2020</t>
  </si>
  <si>
    <t>PLACA DE SINALIZACAO DE SEGURANCA CONTRA INCENDIO, FOTOLUMINESCENTE, QUADRADA, *20 X 20* CM, EM PVC *2* MM ANTI-CHAMAS (SIMBOLOS, CORES E PICTOGRAMAS CONFORME NBR 16820)</t>
  </si>
  <si>
    <t>PLACA DE SINALIZACAO DE SEGURANCA CONTRA INCENDIO, FOTOLUMINESCENTE, RETANGULAR, *13 X 26* CM, EM PVC *2* MM ANTI-CHAMAS (SIMBOLOS, CORES E PICTOGRAMAS CONFORME NBR 16820)</t>
  </si>
  <si>
    <t>11.1</t>
  </si>
  <si>
    <t>11.2</t>
  </si>
  <si>
    <t>11.3</t>
  </si>
  <si>
    <t>11.4</t>
  </si>
  <si>
    <t>11.5</t>
  </si>
  <si>
    <t>EXTINTOR DE INCÊNDIO PORTÁTIL COM CARGA DE ÁGUA PRESSURIZADA DE 10 L, CLASSE A - FORNECIMENTO E INSTALAÇÃO. AF_10/2020_P</t>
  </si>
  <si>
    <t>GRADIL COM CHAPA 18 COM TODA A ESTENÇÃO DA TESTADA DO TERRENO, COM PORTÃO DE CORRER DE 3,5 METROS E PORTÃO PEQUENO PARA PEDESTRES DE 1,0 METROS DE ABRIL, ALTURA DE 2,00 METROS, EXECUTADO COM INTERVALOS DE 2,00 METROS ENTRE OS PILARES EXECUTADOS</t>
  </si>
  <si>
    <t xml:space="preserve">JANELA DE ALUMÍNIO TIPO MAXIM-AR, COM VIDROS, BATENTE E FERRAGENS. EXCLUSIVE ALIZAR, ACABAMENTO E CONTRAMARCO. FORNECIMENTO E INSTALAÇÃO. AF_12/201 </t>
  </si>
  <si>
    <t>(PAVER) BLOQUETE/PISO INTERTRAVADO DE CONCRETO - MODELO ONDA/16 FACES/RETANGULAR/TIJOLINHO/PAVER/HOLANDES/PARALELEPIPEDO, 20 CM X 10 CM, E = 6 CM, RESISTENCIA DE 35 MPA (NBR 9781), COR NATURAL</t>
  </si>
  <si>
    <t>CONCRETAGEM DE LAJES EM EDIFICAÇÕES UNIFAMILIARES FEITAS COM SISTEMA DE FÔRMAS MANUSEÁVEIS, COM CONCRETO USINADO BOMBEÁVEL FCK 25 MPA - LANÇAMENTO, ADENSAMENTO E ACABAMENTO (EXCLUSIVE BOMBA LANÇA). AF_10/2021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</si>
  <si>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</si>
  <si>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</si>
  <si>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</si>
  <si>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</si>
  <si>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</si>
  <si>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</si>
  <si>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</si>
  <si>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</si>
  <si>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</si>
  <si>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</si>
  <si>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</si>
  <si>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</si>
  <si>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INSTALAÇÕES DE PREVINCÊNCIO</t>
  </si>
  <si>
    <t>JANELA DE ALUMÍNIO DE CORRER, COM VIDROS, BATENTE, ACABAMENTO COM ACETATO OU BRILHANTE E FERRAGENS. FORNECIMENTO E INSTALAÇÃO. AF_12/2019</t>
  </si>
  <si>
    <t>PORTA DE CORRER COM VIDRO 10,0mm DE ALUMÍNIO COM 2 OU 4 FOLHAS COM TRINCO NA PARTE INFERIOR E COM FECHADURA.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</si>
</sst>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 #,##0.00_);_(\ \(#,##0.00\);_(\ &quot;-&quot;??_);_(@_)"/>
    <numFmt numFmtId="166" formatCode="_(\ #,##0.00_);_(\ \(#,##0.00\);_(* &quot;-&quot;??_);_(@_)"/>
    <numFmt numFmtId="167" formatCode="0.000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&quot;R$&quot;\ #,##0.00"/>
  </numFmts>
  <fonts count="6">
    <font>
      <sz val="11"/>
      <color theme="1"/>
      <name val="Calibri"/>
      <family val="2"/>
    </font>
    <font>
      <sz val="11"/>
      <color indexed="8"/>
      <name val="Calibri"/>
      <family val="2"/>
    </font>
    <font>
      <sz val="1"/>
      <color indexed="8"/>
      <name val="Calibri"/>
      <family val="2"/>
    </font>
    <font>
      <sz val="10"/>
      <color indexed="8"/>
      <name val="Calibri"/>
      <family val="2"/>
    </font>
    <font>
      <sz val="1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1" applyNumberFormat="0" applyAlignment="0" applyProtection="0"/>
    <xf numFmtId="0" fontId="4" fillId="22" borderId="2" applyNumberFormat="0" applyAlignment="0" applyProtection="0"/>
    <xf numFmtId="0" fontId="4" fillId="0" borderId="3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1" applyNumberFormat="0" applyAlignment="0" applyProtection="0"/>
    <xf numFmtId="0" fontId="4" fillId="30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2" borderId="4" applyNumberFormat="0" applyFont="0" applyAlignment="0" applyProtection="0"/>
    <xf numFmtId="9" fontId="4" fillId="0" borderId="0" applyFont="0" applyFill="0" applyBorder="0" applyAlignment="0" applyProtection="0"/>
    <xf numFmtId="0" fontId="4" fillId="21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43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3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33" borderId="13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33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81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0" xfId="49"/>
    <cellStyle name="Normal 101" xfId="50"/>
    <cellStyle name="Normal 102" xfId="51"/>
    <cellStyle name="Normal 103" xfId="52"/>
    <cellStyle name="Normal 104" xfId="53"/>
    <cellStyle name="Normal 105" xfId="54"/>
    <cellStyle name="Normal 106" xfId="55"/>
    <cellStyle name="Normal 107" xfId="56"/>
    <cellStyle name="Normal 108" xfId="57"/>
    <cellStyle name="Normal 109" xfId="58"/>
    <cellStyle name="Normal 11" xfId="59"/>
    <cellStyle name="Normal 110" xfId="60"/>
    <cellStyle name="Normal 111" xfId="61"/>
    <cellStyle name="Normal 112" xfId="62"/>
    <cellStyle name="Normal 113" xfId="63"/>
    <cellStyle name="Normal 114" xfId="64"/>
    <cellStyle name="Normal 115" xfId="65"/>
    <cellStyle name="Normal 116" xfId="66"/>
    <cellStyle name="Normal 117" xfId="67"/>
    <cellStyle name="Normal 118" xfId="68"/>
    <cellStyle name="Normal 119" xfId="69"/>
    <cellStyle name="Normal 12" xfId="70"/>
    <cellStyle name="Normal 120" xfId="71"/>
    <cellStyle name="Normal 121" xfId="72"/>
    <cellStyle name="Normal 122" xfId="73"/>
    <cellStyle name="Normal 123" xfId="74"/>
    <cellStyle name="Normal 124" xfId="75"/>
    <cellStyle name="Normal 125" xfId="76"/>
    <cellStyle name="Normal 126" xfId="77"/>
    <cellStyle name="Normal 127" xfId="78"/>
    <cellStyle name="Normal 128" xfId="79"/>
    <cellStyle name="Normal 129" xfId="80"/>
    <cellStyle name="Normal 13" xfId="81"/>
    <cellStyle name="Normal 130" xfId="82"/>
    <cellStyle name="Normal 131" xfId="83"/>
    <cellStyle name="Normal 132" xfId="84"/>
    <cellStyle name="Normal 133" xfId="85"/>
    <cellStyle name="Normal 134" xfId="86"/>
    <cellStyle name="Normal 135" xfId="87"/>
    <cellStyle name="Normal 136" xfId="88"/>
    <cellStyle name="Normal 137" xfId="89"/>
    <cellStyle name="Normal 138" xfId="90"/>
    <cellStyle name="Normal 139" xfId="91"/>
    <cellStyle name="Normal 14" xfId="92"/>
    <cellStyle name="Normal 140" xfId="93"/>
    <cellStyle name="Normal 141" xfId="94"/>
    <cellStyle name="Normal 142" xfId="95"/>
    <cellStyle name="Normal 143" xfId="96"/>
    <cellStyle name="Normal 144" xfId="97"/>
    <cellStyle name="Normal 145" xfId="98"/>
    <cellStyle name="Normal 146" xfId="99"/>
    <cellStyle name="Normal 147" xfId="100"/>
    <cellStyle name="Normal 148" xfId="101"/>
    <cellStyle name="Normal 149" xfId="102"/>
    <cellStyle name="Normal 15" xfId="103"/>
    <cellStyle name="Normal 150" xfId="104"/>
    <cellStyle name="Normal 151" xfId="105"/>
    <cellStyle name="Normal 152" xfId="106"/>
    <cellStyle name="Normal 153" xfId="107"/>
    <cellStyle name="Normal 154" xfId="108"/>
    <cellStyle name="Normal 155" xfId="109"/>
    <cellStyle name="Normal 156" xfId="110"/>
    <cellStyle name="Normal 157" xfId="111"/>
    <cellStyle name="Normal 158" xfId="112"/>
    <cellStyle name="Normal 159" xfId="113"/>
    <cellStyle name="Normal 16" xfId="114"/>
    <cellStyle name="Normal 160" xfId="115"/>
    <cellStyle name="Normal 161" xfId="116"/>
    <cellStyle name="Normal 162" xfId="117"/>
    <cellStyle name="Normal 163" xfId="118"/>
    <cellStyle name="Normal 164" xfId="119"/>
    <cellStyle name="Normal 165" xfId="120"/>
    <cellStyle name="Normal 166" xfId="121"/>
    <cellStyle name="Normal 167" xfId="122"/>
    <cellStyle name="Normal 168" xfId="123"/>
    <cellStyle name="Normal 169" xfId="124"/>
    <cellStyle name="Normal 17" xfId="125"/>
    <cellStyle name="Normal 170" xfId="126"/>
    <cellStyle name="Normal 171" xfId="127"/>
    <cellStyle name="Normal 172" xfId="128"/>
    <cellStyle name="Normal 173" xfId="129"/>
    <cellStyle name="Normal 174" xfId="130"/>
    <cellStyle name="Normal 175" xfId="131"/>
    <cellStyle name="Normal 176" xfId="132"/>
    <cellStyle name="Normal 177" xfId="133"/>
    <cellStyle name="Normal 178" xfId="134"/>
    <cellStyle name="Normal 179" xfId="135"/>
    <cellStyle name="Normal 18" xfId="136"/>
    <cellStyle name="Normal 180" xfId="137"/>
    <cellStyle name="Normal 181" xfId="138"/>
    <cellStyle name="Normal 182" xfId="139"/>
    <cellStyle name="Normal 183" xfId="140"/>
    <cellStyle name="Normal 184" xfId="141"/>
    <cellStyle name="Normal 185" xfId="142"/>
    <cellStyle name="Normal 186" xfId="143"/>
    <cellStyle name="Normal 187" xfId="144"/>
    <cellStyle name="Normal 188" xfId="145"/>
    <cellStyle name="Normal 189" xfId="146"/>
    <cellStyle name="Normal 19" xfId="147"/>
    <cellStyle name="Normal 190" xfId="148"/>
    <cellStyle name="Normal 191" xfId="149"/>
    <cellStyle name="Normal 192" xfId="150"/>
    <cellStyle name="Normal 193" xfId="151"/>
    <cellStyle name="Normal 194" xfId="152"/>
    <cellStyle name="Normal 195" xfId="153"/>
    <cellStyle name="Normal 196" xfId="154"/>
    <cellStyle name="Normal 197" xfId="155"/>
    <cellStyle name="Normal 198" xfId="156"/>
    <cellStyle name="Normal 199" xfId="157"/>
    <cellStyle name="Normal 2" xfId="158"/>
    <cellStyle name="Normal 2 10" xfId="159"/>
    <cellStyle name="Normal 2 100" xfId="160"/>
    <cellStyle name="Normal 2 101" xfId="161"/>
    <cellStyle name="Normal 2 102" xfId="162"/>
    <cellStyle name="Normal 2 103" xfId="163"/>
    <cellStyle name="Normal 2 104" xfId="164"/>
    <cellStyle name="Normal 2 105" xfId="165"/>
    <cellStyle name="Normal 2 106" xfId="166"/>
    <cellStyle name="Normal 2 107" xfId="167"/>
    <cellStyle name="Normal 2 108" xfId="168"/>
    <cellStyle name="Normal 2 109" xfId="169"/>
    <cellStyle name="Normal 2 11" xfId="170"/>
    <cellStyle name="Normal 2 110" xfId="171"/>
    <cellStyle name="Normal 2 111" xfId="172"/>
    <cellStyle name="Normal 2 112" xfId="173"/>
    <cellStyle name="Normal 2 113" xfId="174"/>
    <cellStyle name="Normal 2 114" xfId="175"/>
    <cellStyle name="Normal 2 115" xfId="176"/>
    <cellStyle name="Normal 2 116" xfId="177"/>
    <cellStyle name="Normal 2 117" xfId="178"/>
    <cellStyle name="Normal 2 118" xfId="179"/>
    <cellStyle name="Normal 2 119" xfId="180"/>
    <cellStyle name="Normal 2 12" xfId="181"/>
    <cellStyle name="Normal 2 120" xfId="182"/>
    <cellStyle name="Normal 2 121" xfId="183"/>
    <cellStyle name="Normal 2 122" xfId="184"/>
    <cellStyle name="Normal 2 123" xfId="185"/>
    <cellStyle name="Normal 2 124" xfId="186"/>
    <cellStyle name="Normal 2 125" xfId="187"/>
    <cellStyle name="Normal 2 126" xfId="188"/>
    <cellStyle name="Normal 2 127" xfId="189"/>
    <cellStyle name="Normal 2 128" xfId="190"/>
    <cellStyle name="Normal 2 129" xfId="191"/>
    <cellStyle name="Normal 2 13" xfId="192"/>
    <cellStyle name="Normal 2 130" xfId="193"/>
    <cellStyle name="Normal 2 131" xfId="194"/>
    <cellStyle name="Normal 2 132" xfId="195"/>
    <cellStyle name="Normal 2 133" xfId="196"/>
    <cellStyle name="Normal 2 134" xfId="197"/>
    <cellStyle name="Normal 2 135" xfId="198"/>
    <cellStyle name="Normal 2 136" xfId="199"/>
    <cellStyle name="Normal 2 137" xfId="200"/>
    <cellStyle name="Normal 2 138" xfId="201"/>
    <cellStyle name="Normal 2 139" xfId="202"/>
    <cellStyle name="Normal 2 14" xfId="203"/>
    <cellStyle name="Normal 2 140" xfId="204"/>
    <cellStyle name="Normal 2 141" xfId="205"/>
    <cellStyle name="Normal 2 142" xfId="206"/>
    <cellStyle name="Normal 2 143" xfId="207"/>
    <cellStyle name="Normal 2 144" xfId="208"/>
    <cellStyle name="Normal 2 145" xfId="209"/>
    <cellStyle name="Normal 2 146" xfId="210"/>
    <cellStyle name="Normal 2 147" xfId="211"/>
    <cellStyle name="Normal 2 148" xfId="212"/>
    <cellStyle name="Normal 2 149" xfId="213"/>
    <cellStyle name="Normal 2 15" xfId="214"/>
    <cellStyle name="Normal 2 150" xfId="215"/>
    <cellStyle name="Normal 2 151" xfId="216"/>
    <cellStyle name="Normal 2 152" xfId="217"/>
    <cellStyle name="Normal 2 153" xfId="218"/>
    <cellStyle name="Normal 2 154" xfId="219"/>
    <cellStyle name="Normal 2 155" xfId="220"/>
    <cellStyle name="Normal 2 156" xfId="221"/>
    <cellStyle name="Normal 2 157" xfId="222"/>
    <cellStyle name="Normal 2 158" xfId="223"/>
    <cellStyle name="Normal 2 159" xfId="224"/>
    <cellStyle name="Normal 2 16" xfId="225"/>
    <cellStyle name="Normal 2 160" xfId="226"/>
    <cellStyle name="Normal 2 161" xfId="227"/>
    <cellStyle name="Normal 2 162" xfId="228"/>
    <cellStyle name="Normal 2 163" xfId="229"/>
    <cellStyle name="Normal 2 164" xfId="230"/>
    <cellStyle name="Normal 2 165" xfId="231"/>
    <cellStyle name="Normal 2 166" xfId="232"/>
    <cellStyle name="Normal 2 167" xfId="233"/>
    <cellStyle name="Normal 2 168" xfId="234"/>
    <cellStyle name="Normal 2 169" xfId="235"/>
    <cellStyle name="Normal 2 17" xfId="236"/>
    <cellStyle name="Normal 2 170" xfId="237"/>
    <cellStyle name="Normal 2 171" xfId="238"/>
    <cellStyle name="Normal 2 172" xfId="239"/>
    <cellStyle name="Normal 2 173" xfId="240"/>
    <cellStyle name="Normal 2 174" xfId="241"/>
    <cellStyle name="Normal 2 175" xfId="242"/>
    <cellStyle name="Normal 2 176" xfId="243"/>
    <cellStyle name="Normal 2 177" xfId="244"/>
    <cellStyle name="Normal 2 178" xfId="245"/>
    <cellStyle name="Normal 2 179" xfId="246"/>
    <cellStyle name="Normal 2 18" xfId="247"/>
    <cellStyle name="Normal 2 180" xfId="248"/>
    <cellStyle name="Normal 2 181" xfId="249"/>
    <cellStyle name="Normal 2 182" xfId="250"/>
    <cellStyle name="Normal 2 183" xfId="251"/>
    <cellStyle name="Normal 2 184" xfId="252"/>
    <cellStyle name="Normal 2 185" xfId="253"/>
    <cellStyle name="Normal 2 186" xfId="254"/>
    <cellStyle name="Normal 2 187" xfId="255"/>
    <cellStyle name="Normal 2 188" xfId="256"/>
    <cellStyle name="Normal 2 189" xfId="257"/>
    <cellStyle name="Normal 2 19" xfId="258"/>
    <cellStyle name="Normal 2 190" xfId="259"/>
    <cellStyle name="Normal 2 191" xfId="260"/>
    <cellStyle name="Normal 2 192" xfId="261"/>
    <cellStyle name="Normal 2 193" xfId="262"/>
    <cellStyle name="Normal 2 194" xfId="263"/>
    <cellStyle name="Normal 2 195" xfId="264"/>
    <cellStyle name="Normal 2 196" xfId="265"/>
    <cellStyle name="Normal 2 197" xfId="266"/>
    <cellStyle name="Normal 2 198" xfId="267"/>
    <cellStyle name="Normal 2 199" xfId="268"/>
    <cellStyle name="Normal 2 2" xfId="269"/>
    <cellStyle name="Normal 2 20" xfId="270"/>
    <cellStyle name="Normal 2 200" xfId="271"/>
    <cellStyle name="Normal 2 201" xfId="272"/>
    <cellStyle name="Normal 2 202" xfId="273"/>
    <cellStyle name="Normal 2 203" xfId="274"/>
    <cellStyle name="Normal 2 204" xfId="275"/>
    <cellStyle name="Normal 2 205" xfId="276"/>
    <cellStyle name="Normal 2 206" xfId="277"/>
    <cellStyle name="Normal 2 207" xfId="278"/>
    <cellStyle name="Normal 2 208" xfId="279"/>
    <cellStyle name="Normal 2 209" xfId="280"/>
    <cellStyle name="Normal 2 21" xfId="281"/>
    <cellStyle name="Normal 2 210" xfId="282"/>
    <cellStyle name="Normal 2 211" xfId="283"/>
    <cellStyle name="Normal 2 212" xfId="284"/>
    <cellStyle name="Normal 2 213" xfId="285"/>
    <cellStyle name="Normal 2 214" xfId="286"/>
    <cellStyle name="Normal 2 215" xfId="287"/>
    <cellStyle name="Normal 2 216" xfId="288"/>
    <cellStyle name="Normal 2 217" xfId="289"/>
    <cellStyle name="Normal 2 218" xfId="290"/>
    <cellStyle name="Normal 2 219" xfId="291"/>
    <cellStyle name="Normal 2 22" xfId="292"/>
    <cellStyle name="Normal 2 220" xfId="293"/>
    <cellStyle name="Normal 2 221" xfId="294"/>
    <cellStyle name="Normal 2 222" xfId="295"/>
    <cellStyle name="Normal 2 223" xfId="296"/>
    <cellStyle name="Normal 2 224" xfId="297"/>
    <cellStyle name="Normal 2 225" xfId="298"/>
    <cellStyle name="Normal 2 226" xfId="299"/>
    <cellStyle name="Normal 2 227" xfId="300"/>
    <cellStyle name="Normal 2 228" xfId="301"/>
    <cellStyle name="Normal 2 229" xfId="302"/>
    <cellStyle name="Normal 2 23" xfId="303"/>
    <cellStyle name="Normal 2 230" xfId="304"/>
    <cellStyle name="Normal 2 231" xfId="305"/>
    <cellStyle name="Normal 2 232" xfId="306"/>
    <cellStyle name="Normal 2 233" xfId="307"/>
    <cellStyle name="Normal 2 234" xfId="308"/>
    <cellStyle name="Normal 2 235" xfId="309"/>
    <cellStyle name="Normal 2 236" xfId="310"/>
    <cellStyle name="Normal 2 237" xfId="311"/>
    <cellStyle name="Normal 2 238" xfId="312"/>
    <cellStyle name="Normal 2 239" xfId="313"/>
    <cellStyle name="Normal 2 24" xfId="314"/>
    <cellStyle name="Normal 2 240" xfId="315"/>
    <cellStyle name="Normal 2 241" xfId="316"/>
    <cellStyle name="Normal 2 242" xfId="317"/>
    <cellStyle name="Normal 2 243" xfId="318"/>
    <cellStyle name="Normal 2 244" xfId="319"/>
    <cellStyle name="Normal 2 245" xfId="320"/>
    <cellStyle name="Normal 2 246" xfId="321"/>
    <cellStyle name="Normal 2 247" xfId="322"/>
    <cellStyle name="Normal 2 248" xfId="323"/>
    <cellStyle name="Normal 2 249" xfId="324"/>
    <cellStyle name="Normal 2 25" xfId="325"/>
    <cellStyle name="Normal 2 250" xfId="326"/>
    <cellStyle name="Normal 2 251" xfId="327"/>
    <cellStyle name="Normal 2 252" xfId="328"/>
    <cellStyle name="Normal 2 253" xfId="329"/>
    <cellStyle name="Normal 2 254" xfId="330"/>
    <cellStyle name="Normal 2 255" xfId="331"/>
    <cellStyle name="Normal 2 26" xfId="332"/>
    <cellStyle name="Normal 2 27" xfId="333"/>
    <cellStyle name="Normal 2 28" xfId="334"/>
    <cellStyle name="Normal 2 29" xfId="335"/>
    <cellStyle name="Normal 2 3" xfId="336"/>
    <cellStyle name="Normal 2 30" xfId="337"/>
    <cellStyle name="Normal 2 31" xfId="338"/>
    <cellStyle name="Normal 2 32" xfId="339"/>
    <cellStyle name="Normal 2 33" xfId="340"/>
    <cellStyle name="Normal 2 34" xfId="341"/>
    <cellStyle name="Normal 2 35" xfId="342"/>
    <cellStyle name="Normal 2 36" xfId="343"/>
    <cellStyle name="Normal 2 37" xfId="344"/>
    <cellStyle name="Normal 2 38" xfId="345"/>
    <cellStyle name="Normal 2 39" xfId="346"/>
    <cellStyle name="Normal 2 4" xfId="347"/>
    <cellStyle name="Normal 2 40" xfId="348"/>
    <cellStyle name="Normal 2 41" xfId="349"/>
    <cellStyle name="Normal 2 42" xfId="350"/>
    <cellStyle name="Normal 2 43" xfId="351"/>
    <cellStyle name="Normal 2 44" xfId="352"/>
    <cellStyle name="Normal 2 45" xfId="353"/>
    <cellStyle name="Normal 2 46" xfId="354"/>
    <cellStyle name="Normal 2 47" xfId="355"/>
    <cellStyle name="Normal 2 48" xfId="356"/>
    <cellStyle name="Normal 2 49" xfId="357"/>
    <cellStyle name="Normal 2 5" xfId="358"/>
    <cellStyle name="Normal 2 50" xfId="359"/>
    <cellStyle name="Normal 2 51" xfId="360"/>
    <cellStyle name="Normal 2 52" xfId="361"/>
    <cellStyle name="Normal 2 53" xfId="362"/>
    <cellStyle name="Normal 2 54" xfId="363"/>
    <cellStyle name="Normal 2 55" xfId="364"/>
    <cellStyle name="Normal 2 56" xfId="365"/>
    <cellStyle name="Normal 2 57" xfId="366"/>
    <cellStyle name="Normal 2 58" xfId="367"/>
    <cellStyle name="Normal 2 59" xfId="368"/>
    <cellStyle name="Normal 2 6" xfId="369"/>
    <cellStyle name="Normal 2 60" xfId="370"/>
    <cellStyle name="Normal 2 61" xfId="371"/>
    <cellStyle name="Normal 2 62" xfId="372"/>
    <cellStyle name="Normal 2 63" xfId="373"/>
    <cellStyle name="Normal 2 64" xfId="374"/>
    <cellStyle name="Normal 2 65" xfId="375"/>
    <cellStyle name="Normal 2 66" xfId="376"/>
    <cellStyle name="Normal 2 67" xfId="377"/>
    <cellStyle name="Normal 2 68" xfId="378"/>
    <cellStyle name="Normal 2 69" xfId="379"/>
    <cellStyle name="Normal 2 7" xfId="380"/>
    <cellStyle name="Normal 2 70" xfId="381"/>
    <cellStyle name="Normal 2 71" xfId="382"/>
    <cellStyle name="Normal 2 72" xfId="383"/>
    <cellStyle name="Normal 2 73" xfId="384"/>
    <cellStyle name="Normal 2 74" xfId="385"/>
    <cellStyle name="Normal 2 75" xfId="386"/>
    <cellStyle name="Normal 2 76" xfId="387"/>
    <cellStyle name="Normal 2 77" xfId="388"/>
    <cellStyle name="Normal 2 78" xfId="389"/>
    <cellStyle name="Normal 2 79" xfId="390"/>
    <cellStyle name="Normal 2 8" xfId="391"/>
    <cellStyle name="Normal 2 80" xfId="392"/>
    <cellStyle name="Normal 2 81" xfId="393"/>
    <cellStyle name="Normal 2 82" xfId="394"/>
    <cellStyle name="Normal 2 83" xfId="395"/>
    <cellStyle name="Normal 2 84" xfId="396"/>
    <cellStyle name="Normal 2 85" xfId="397"/>
    <cellStyle name="Normal 2 86" xfId="398"/>
    <cellStyle name="Normal 2 87" xfId="399"/>
    <cellStyle name="Normal 2 88" xfId="400"/>
    <cellStyle name="Normal 2 89" xfId="401"/>
    <cellStyle name="Normal 2 9" xfId="402"/>
    <cellStyle name="Normal 2 90" xfId="403"/>
    <cellStyle name="Normal 2 91" xfId="404"/>
    <cellStyle name="Normal 2 92" xfId="405"/>
    <cellStyle name="Normal 2 93" xfId="406"/>
    <cellStyle name="Normal 2 94" xfId="407"/>
    <cellStyle name="Normal 2 95" xfId="408"/>
    <cellStyle name="Normal 2 96" xfId="409"/>
    <cellStyle name="Normal 2 97" xfId="410"/>
    <cellStyle name="Normal 2 98" xfId="411"/>
    <cellStyle name="Normal 2 99" xfId="412"/>
    <cellStyle name="Normal 20" xfId="413"/>
    <cellStyle name="Normal 200" xfId="414"/>
    <cellStyle name="Normal 201" xfId="415"/>
    <cellStyle name="Normal 202" xfId="416"/>
    <cellStyle name="Normal 203" xfId="417"/>
    <cellStyle name="Normal 204" xfId="418"/>
    <cellStyle name="Normal 205" xfId="419"/>
    <cellStyle name="Normal 206" xfId="420"/>
    <cellStyle name="Normal 207" xfId="421"/>
    <cellStyle name="Normal 208" xfId="422"/>
    <cellStyle name="Normal 209" xfId="423"/>
    <cellStyle name="Normal 21" xfId="424"/>
    <cellStyle name="Normal 210" xfId="425"/>
    <cellStyle name="Normal 211" xfId="426"/>
    <cellStyle name="Normal 212" xfId="427"/>
    <cellStyle name="Normal 213" xfId="428"/>
    <cellStyle name="Normal 214" xfId="429"/>
    <cellStyle name="Normal 215" xfId="430"/>
    <cellStyle name="Normal 216" xfId="431"/>
    <cellStyle name="Normal 217" xfId="432"/>
    <cellStyle name="Normal 218" xfId="433"/>
    <cellStyle name="Normal 219" xfId="434"/>
    <cellStyle name="Normal 22" xfId="435"/>
    <cellStyle name="Normal 220" xfId="436"/>
    <cellStyle name="Normal 221" xfId="437"/>
    <cellStyle name="Normal 222" xfId="438"/>
    <cellStyle name="Normal 223" xfId="439"/>
    <cellStyle name="Normal 224" xfId="440"/>
    <cellStyle name="Normal 225" xfId="441"/>
    <cellStyle name="Normal 226" xfId="442"/>
    <cellStyle name="Normal 227" xfId="443"/>
    <cellStyle name="Normal 228" xfId="444"/>
    <cellStyle name="Normal 229" xfId="445"/>
    <cellStyle name="Normal 23" xfId="446"/>
    <cellStyle name="Normal 230" xfId="447"/>
    <cellStyle name="Normal 231" xfId="448"/>
    <cellStyle name="Normal 232" xfId="449"/>
    <cellStyle name="Normal 233" xfId="450"/>
    <cellStyle name="Normal 234" xfId="451"/>
    <cellStyle name="Normal 235" xfId="452"/>
    <cellStyle name="Normal 236" xfId="453"/>
    <cellStyle name="Normal 237" xfId="454"/>
    <cellStyle name="Normal 238" xfId="455"/>
    <cellStyle name="Normal 239" xfId="456"/>
    <cellStyle name="Normal 24" xfId="457"/>
    <cellStyle name="Normal 240" xfId="458"/>
    <cellStyle name="Normal 241" xfId="459"/>
    <cellStyle name="Normal 242" xfId="460"/>
    <cellStyle name="Normal 243" xfId="461"/>
    <cellStyle name="Normal 244" xfId="462"/>
    <cellStyle name="Normal 245" xfId="463"/>
    <cellStyle name="Normal 246" xfId="464"/>
    <cellStyle name="Normal 247" xfId="465"/>
    <cellStyle name="Normal 248" xfId="466"/>
    <cellStyle name="Normal 249" xfId="467"/>
    <cellStyle name="Normal 25" xfId="468"/>
    <cellStyle name="Normal 250" xfId="469"/>
    <cellStyle name="Normal 251" xfId="470"/>
    <cellStyle name="Normal 252" xfId="471"/>
    <cellStyle name="Normal 253" xfId="472"/>
    <cellStyle name="Normal 254" xfId="473"/>
    <cellStyle name="Normal 255" xfId="474"/>
    <cellStyle name="Normal 26" xfId="475"/>
    <cellStyle name="Normal 27" xfId="476"/>
    <cellStyle name="Normal 28" xfId="477"/>
    <cellStyle name="Normal 29" xfId="478"/>
    <cellStyle name="Normal 3" xfId="479"/>
    <cellStyle name="Normal 30" xfId="480"/>
    <cellStyle name="Normal 31" xfId="481"/>
    <cellStyle name="Normal 32" xfId="482"/>
    <cellStyle name="Normal 33" xfId="483"/>
    <cellStyle name="Normal 34" xfId="484"/>
    <cellStyle name="Normal 35" xfId="485"/>
    <cellStyle name="Normal 36" xfId="486"/>
    <cellStyle name="Normal 37" xfId="487"/>
    <cellStyle name="Normal 38" xfId="488"/>
    <cellStyle name="Normal 39" xfId="489"/>
    <cellStyle name="Normal 4" xfId="490"/>
    <cellStyle name="Normal 4 3 2" xfId="491"/>
    <cellStyle name="Normal 40" xfId="492"/>
    <cellStyle name="Normal 41" xfId="493"/>
    <cellStyle name="Normal 42" xfId="494"/>
    <cellStyle name="Normal 43" xfId="495"/>
    <cellStyle name="Normal 44" xfId="496"/>
    <cellStyle name="Normal 45" xfId="497"/>
    <cellStyle name="Normal 46" xfId="498"/>
    <cellStyle name="Normal 47" xfId="499"/>
    <cellStyle name="Normal 48" xfId="500"/>
    <cellStyle name="Normal 49" xfId="501"/>
    <cellStyle name="Normal 5" xfId="502"/>
    <cellStyle name="Normal 50" xfId="503"/>
    <cellStyle name="Normal 51" xfId="504"/>
    <cellStyle name="Normal 52" xfId="505"/>
    <cellStyle name="Normal 53" xfId="506"/>
    <cellStyle name="Normal 54" xfId="507"/>
    <cellStyle name="Normal 55" xfId="508"/>
    <cellStyle name="Normal 56" xfId="509"/>
    <cellStyle name="Normal 57" xfId="510"/>
    <cellStyle name="Normal 58" xfId="511"/>
    <cellStyle name="Normal 59" xfId="512"/>
    <cellStyle name="Normal 6" xfId="513"/>
    <cellStyle name="Normal 60" xfId="514"/>
    <cellStyle name="Normal 61" xfId="515"/>
    <cellStyle name="Normal 62" xfId="516"/>
    <cellStyle name="Normal 63" xfId="517"/>
    <cellStyle name="Normal 64" xfId="518"/>
    <cellStyle name="Normal 65" xfId="519"/>
    <cellStyle name="Normal 66" xfId="520"/>
    <cellStyle name="Normal 67" xfId="521"/>
    <cellStyle name="Normal 68" xfId="522"/>
    <cellStyle name="Normal 69" xfId="523"/>
    <cellStyle name="Normal 7" xfId="524"/>
    <cellStyle name="Normal 70" xfId="525"/>
    <cellStyle name="Normal 71" xfId="526"/>
    <cellStyle name="Normal 72" xfId="527"/>
    <cellStyle name="Normal 73" xfId="528"/>
    <cellStyle name="Normal 74" xfId="529"/>
    <cellStyle name="Normal 75" xfId="530"/>
    <cellStyle name="Normal 76" xfId="531"/>
    <cellStyle name="Normal 77" xfId="532"/>
    <cellStyle name="Normal 78" xfId="533"/>
    <cellStyle name="Normal 79" xfId="534"/>
    <cellStyle name="Normal 8" xfId="535"/>
    <cellStyle name="Normal 80" xfId="536"/>
    <cellStyle name="Normal 81" xfId="537"/>
    <cellStyle name="Normal 82" xfId="538"/>
    <cellStyle name="Normal 83" xfId="539"/>
    <cellStyle name="Normal 84" xfId="540"/>
    <cellStyle name="Normal 85" xfId="541"/>
    <cellStyle name="Normal 86" xfId="542"/>
    <cellStyle name="Normal 87" xfId="543"/>
    <cellStyle name="Normal 88" xfId="544"/>
    <cellStyle name="Normal 89" xfId="545"/>
    <cellStyle name="Normal 9" xfId="546"/>
    <cellStyle name="Normal 90" xfId="547"/>
    <cellStyle name="Normal 91" xfId="548"/>
    <cellStyle name="Normal 92" xfId="549"/>
    <cellStyle name="Normal 93" xfId="550"/>
    <cellStyle name="Normal 94" xfId="551"/>
    <cellStyle name="Normal 95" xfId="552"/>
    <cellStyle name="Normal 96" xfId="553"/>
    <cellStyle name="Normal 97" xfId="554"/>
    <cellStyle name="Normal 98" xfId="555"/>
    <cellStyle name="Normal 99" xfId="556"/>
    <cellStyle name="Nota" xfId="557"/>
    <cellStyle name="Percent" xfId="558"/>
    <cellStyle name="Saída" xfId="559"/>
    <cellStyle name="Comma" xfId="560"/>
    <cellStyle name="Comma [0]" xfId="561"/>
    <cellStyle name="Separador de milhares 10" xfId="562"/>
    <cellStyle name="Separador de milhares 100" xfId="563"/>
    <cellStyle name="Separador de milhares 101" xfId="564"/>
    <cellStyle name="Separador de milhares 102" xfId="565"/>
    <cellStyle name="Separador de milhares 103" xfId="566"/>
    <cellStyle name="Separador de milhares 104" xfId="567"/>
    <cellStyle name="Separador de milhares 105" xfId="568"/>
    <cellStyle name="Separador de milhares 106" xfId="569"/>
    <cellStyle name="Separador de milhares 107" xfId="570"/>
    <cellStyle name="Separador de milhares 108" xfId="571"/>
    <cellStyle name="Separador de milhares 109" xfId="572"/>
    <cellStyle name="Separador de milhares 11" xfId="573"/>
    <cellStyle name="Separador de milhares 110" xfId="574"/>
    <cellStyle name="Separador de milhares 111" xfId="575"/>
    <cellStyle name="Separador de milhares 112" xfId="576"/>
    <cellStyle name="Separador de milhares 113" xfId="577"/>
    <cellStyle name="Separador de milhares 114" xfId="578"/>
    <cellStyle name="Separador de milhares 115" xfId="579"/>
    <cellStyle name="Separador de milhares 116" xfId="580"/>
    <cellStyle name="Separador de milhares 117" xfId="581"/>
    <cellStyle name="Separador de milhares 118" xfId="582"/>
    <cellStyle name="Separador de milhares 119" xfId="583"/>
    <cellStyle name="Separador de milhares 12" xfId="584"/>
    <cellStyle name="Separador de milhares 120" xfId="585"/>
    <cellStyle name="Separador de milhares 121" xfId="586"/>
    <cellStyle name="Separador de milhares 122" xfId="587"/>
    <cellStyle name="Separador de milhares 123" xfId="588"/>
    <cellStyle name="Separador de milhares 124" xfId="589"/>
    <cellStyle name="Separador de milhares 125" xfId="590"/>
    <cellStyle name="Separador de milhares 126" xfId="591"/>
    <cellStyle name="Separador de milhares 127" xfId="592"/>
    <cellStyle name="Separador de milhares 128" xfId="593"/>
    <cellStyle name="Separador de milhares 129" xfId="594"/>
    <cellStyle name="Separador de milhares 13" xfId="595"/>
    <cellStyle name="Separador de milhares 130" xfId="596"/>
    <cellStyle name="Separador de milhares 131" xfId="597"/>
    <cellStyle name="Separador de milhares 132" xfId="598"/>
    <cellStyle name="Separador de milhares 133" xfId="599"/>
    <cellStyle name="Separador de milhares 134" xfId="600"/>
    <cellStyle name="Separador de milhares 135" xfId="601"/>
    <cellStyle name="Separador de milhares 136" xfId="602"/>
    <cellStyle name="Separador de milhares 137" xfId="603"/>
    <cellStyle name="Separador de milhares 138" xfId="604"/>
    <cellStyle name="Separador de milhares 139" xfId="605"/>
    <cellStyle name="Separador de milhares 14" xfId="606"/>
    <cellStyle name="Separador de milhares 140" xfId="607"/>
    <cellStyle name="Separador de milhares 141" xfId="608"/>
    <cellStyle name="Separador de milhares 142" xfId="609"/>
    <cellStyle name="Separador de milhares 143" xfId="610"/>
    <cellStyle name="Separador de milhares 144" xfId="611"/>
    <cellStyle name="Separador de milhares 145" xfId="612"/>
    <cellStyle name="Separador de milhares 146" xfId="613"/>
    <cellStyle name="Separador de milhares 147" xfId="614"/>
    <cellStyle name="Separador de milhares 148" xfId="615"/>
    <cellStyle name="Separador de milhares 149" xfId="616"/>
    <cellStyle name="Separador de milhares 15" xfId="617"/>
    <cellStyle name="Separador de milhares 150" xfId="618"/>
    <cellStyle name="Separador de milhares 151" xfId="619"/>
    <cellStyle name="Separador de milhares 152" xfId="620"/>
    <cellStyle name="Separador de milhares 153" xfId="621"/>
    <cellStyle name="Separador de milhares 154" xfId="622"/>
    <cellStyle name="Separador de milhares 155" xfId="623"/>
    <cellStyle name="Separador de milhares 156" xfId="624"/>
    <cellStyle name="Separador de milhares 157" xfId="625"/>
    <cellStyle name="Separador de milhares 158" xfId="626"/>
    <cellStyle name="Separador de milhares 159" xfId="627"/>
    <cellStyle name="Separador de milhares 16" xfId="628"/>
    <cellStyle name="Separador de milhares 160" xfId="629"/>
    <cellStyle name="Separador de milhares 161" xfId="630"/>
    <cellStyle name="Separador de milhares 162" xfId="631"/>
    <cellStyle name="Separador de milhares 163" xfId="632"/>
    <cellStyle name="Separador de milhares 164" xfId="633"/>
    <cellStyle name="Separador de milhares 165" xfId="634"/>
    <cellStyle name="Separador de milhares 166" xfId="635"/>
    <cellStyle name="Separador de milhares 167" xfId="636"/>
    <cellStyle name="Separador de milhares 168" xfId="637"/>
    <cellStyle name="Separador de milhares 169" xfId="638"/>
    <cellStyle name="Separador de milhares 17" xfId="639"/>
    <cellStyle name="Separador de milhares 170" xfId="640"/>
    <cellStyle name="Separador de milhares 171" xfId="641"/>
    <cellStyle name="Separador de milhares 172" xfId="642"/>
    <cellStyle name="Separador de milhares 173" xfId="643"/>
    <cellStyle name="Separador de milhares 174" xfId="644"/>
    <cellStyle name="Separador de milhares 175" xfId="645"/>
    <cellStyle name="Separador de milhares 176" xfId="646"/>
    <cellStyle name="Separador de milhares 177" xfId="647"/>
    <cellStyle name="Separador de milhares 178" xfId="648"/>
    <cellStyle name="Separador de milhares 179" xfId="649"/>
    <cellStyle name="Separador de milhares 18" xfId="650"/>
    <cellStyle name="Separador de milhares 180" xfId="651"/>
    <cellStyle name="Separador de milhares 181" xfId="652"/>
    <cellStyle name="Separador de milhares 182" xfId="653"/>
    <cellStyle name="Separador de milhares 183" xfId="654"/>
    <cellStyle name="Separador de milhares 184" xfId="655"/>
    <cellStyle name="Separador de milhares 185" xfId="656"/>
    <cellStyle name="Separador de milhares 186" xfId="657"/>
    <cellStyle name="Separador de milhares 187" xfId="658"/>
    <cellStyle name="Separador de milhares 188" xfId="659"/>
    <cellStyle name="Separador de milhares 189" xfId="660"/>
    <cellStyle name="Separador de milhares 19" xfId="661"/>
    <cellStyle name="Separador de milhares 190" xfId="662"/>
    <cellStyle name="Separador de milhares 191" xfId="663"/>
    <cellStyle name="Separador de milhares 192" xfId="664"/>
    <cellStyle name="Separador de milhares 193" xfId="665"/>
    <cellStyle name="Separador de milhares 194" xfId="666"/>
    <cellStyle name="Separador de milhares 195" xfId="667"/>
    <cellStyle name="Separador de milhares 196" xfId="668"/>
    <cellStyle name="Separador de milhares 197" xfId="669"/>
    <cellStyle name="Separador de milhares 198" xfId="670"/>
    <cellStyle name="Separador de milhares 199" xfId="671"/>
    <cellStyle name="Separador de milhares 2" xfId="672"/>
    <cellStyle name="Separador de milhares 20" xfId="673"/>
    <cellStyle name="Separador de milhares 200" xfId="674"/>
    <cellStyle name="Separador de milhares 201" xfId="675"/>
    <cellStyle name="Separador de milhares 202" xfId="676"/>
    <cellStyle name="Separador de milhares 203" xfId="677"/>
    <cellStyle name="Separador de milhares 204" xfId="678"/>
    <cellStyle name="Separador de milhares 205" xfId="679"/>
    <cellStyle name="Separador de milhares 206" xfId="680"/>
    <cellStyle name="Separador de milhares 207" xfId="681"/>
    <cellStyle name="Separador de milhares 208" xfId="682"/>
    <cellStyle name="Separador de milhares 209" xfId="683"/>
    <cellStyle name="Separador de milhares 21" xfId="684"/>
    <cellStyle name="Separador de milhares 210" xfId="685"/>
    <cellStyle name="Separador de milhares 211" xfId="686"/>
    <cellStyle name="Separador de milhares 212" xfId="687"/>
    <cellStyle name="Separador de milhares 213" xfId="688"/>
    <cellStyle name="Separador de milhares 214" xfId="689"/>
    <cellStyle name="Separador de milhares 215" xfId="690"/>
    <cellStyle name="Separador de milhares 216" xfId="691"/>
    <cellStyle name="Separador de milhares 217" xfId="692"/>
    <cellStyle name="Separador de milhares 218" xfId="693"/>
    <cellStyle name="Separador de milhares 219" xfId="694"/>
    <cellStyle name="Separador de milhares 22" xfId="695"/>
    <cellStyle name="Separador de milhares 220" xfId="696"/>
    <cellStyle name="Separador de milhares 221" xfId="697"/>
    <cellStyle name="Separador de milhares 222" xfId="698"/>
    <cellStyle name="Separador de milhares 223" xfId="699"/>
    <cellStyle name="Separador de milhares 224" xfId="700"/>
    <cellStyle name="Separador de milhares 225" xfId="701"/>
    <cellStyle name="Separador de milhares 226" xfId="702"/>
    <cellStyle name="Separador de milhares 227" xfId="703"/>
    <cellStyle name="Separador de milhares 228" xfId="704"/>
    <cellStyle name="Separador de milhares 229" xfId="705"/>
    <cellStyle name="Separador de milhares 23" xfId="706"/>
    <cellStyle name="Separador de milhares 230" xfId="707"/>
    <cellStyle name="Separador de milhares 231" xfId="708"/>
    <cellStyle name="Separador de milhares 232" xfId="709"/>
    <cellStyle name="Separador de milhares 233" xfId="710"/>
    <cellStyle name="Separador de milhares 234" xfId="711"/>
    <cellStyle name="Separador de milhares 235" xfId="712"/>
    <cellStyle name="Separador de milhares 236" xfId="713"/>
    <cellStyle name="Separador de milhares 237" xfId="714"/>
    <cellStyle name="Separador de milhares 238" xfId="715"/>
    <cellStyle name="Separador de milhares 239" xfId="716"/>
    <cellStyle name="Separador de milhares 24" xfId="717"/>
    <cellStyle name="Separador de milhares 240" xfId="718"/>
    <cellStyle name="Separador de milhares 241" xfId="719"/>
    <cellStyle name="Separador de milhares 242" xfId="720"/>
    <cellStyle name="Separador de milhares 243" xfId="721"/>
    <cellStyle name="Separador de milhares 244" xfId="722"/>
    <cellStyle name="Separador de milhares 245" xfId="723"/>
    <cellStyle name="Separador de milhares 246" xfId="724"/>
    <cellStyle name="Separador de milhares 247" xfId="725"/>
    <cellStyle name="Separador de milhares 248" xfId="726"/>
    <cellStyle name="Separador de milhares 249" xfId="727"/>
    <cellStyle name="Separador de milhares 25" xfId="728"/>
    <cellStyle name="Separador de milhares 250" xfId="729"/>
    <cellStyle name="Separador de milhares 251" xfId="730"/>
    <cellStyle name="Separador de milhares 252" xfId="731"/>
    <cellStyle name="Separador de milhares 253" xfId="732"/>
    <cellStyle name="Separador de milhares 254" xfId="733"/>
    <cellStyle name="Separador de milhares 255" xfId="734"/>
    <cellStyle name="Separador de milhares 26" xfId="735"/>
    <cellStyle name="Separador de milhares 27" xfId="736"/>
    <cellStyle name="Separador de milhares 28" xfId="737"/>
    <cellStyle name="Separador de milhares 29" xfId="738"/>
    <cellStyle name="Separador de milhares 3" xfId="739"/>
    <cellStyle name="Separador de milhares 30" xfId="740"/>
    <cellStyle name="Separador de milhares 31" xfId="741"/>
    <cellStyle name="Separador de milhares 32" xfId="742"/>
    <cellStyle name="Separador de milhares 33" xfId="743"/>
    <cellStyle name="Separador de milhares 34" xfId="744"/>
    <cellStyle name="Separador de milhares 35" xfId="745"/>
    <cellStyle name="Separador de milhares 36" xfId="746"/>
    <cellStyle name="Separador de milhares 37" xfId="747"/>
    <cellStyle name="Separador de milhares 38" xfId="748"/>
    <cellStyle name="Separador de milhares 39" xfId="749"/>
    <cellStyle name="Separador de milhares 4" xfId="750"/>
    <cellStyle name="Separador de milhares 40" xfId="751"/>
    <cellStyle name="Separador de milhares 41" xfId="752"/>
    <cellStyle name="Separador de milhares 42" xfId="753"/>
    <cellStyle name="Separador de milhares 43" xfId="754"/>
    <cellStyle name="Separador de milhares 44" xfId="755"/>
    <cellStyle name="Separador de milhares 45" xfId="756"/>
    <cellStyle name="Separador de milhares 46" xfId="757"/>
    <cellStyle name="Separador de milhares 47" xfId="758"/>
    <cellStyle name="Separador de milhares 48" xfId="759"/>
    <cellStyle name="Separador de milhares 49" xfId="760"/>
    <cellStyle name="Separador de milhares 5" xfId="761"/>
    <cellStyle name="Separador de milhares 50" xfId="762"/>
    <cellStyle name="Separador de milhares 51" xfId="763"/>
    <cellStyle name="Separador de milhares 52" xfId="764"/>
    <cellStyle name="Separador de milhares 53" xfId="765"/>
    <cellStyle name="Separador de milhares 54" xfId="766"/>
    <cellStyle name="Separador de milhares 55" xfId="767"/>
    <cellStyle name="Separador de milhares 56" xfId="768"/>
    <cellStyle name="Separador de milhares 57" xfId="769"/>
    <cellStyle name="Separador de milhares 58" xfId="770"/>
    <cellStyle name="Separador de milhares 59" xfId="771"/>
    <cellStyle name="Separador de milhares 6" xfId="772"/>
    <cellStyle name="Separador de milhares 60" xfId="773"/>
    <cellStyle name="Separador de milhares 61" xfId="774"/>
    <cellStyle name="Separador de milhares 62" xfId="775"/>
    <cellStyle name="Separador de milhares 63" xfId="776"/>
    <cellStyle name="Separador de milhares 64" xfId="777"/>
    <cellStyle name="Separador de milhares 65" xfId="778"/>
    <cellStyle name="Separador de milhares 66" xfId="779"/>
    <cellStyle name="Separador de milhares 67" xfId="780"/>
    <cellStyle name="Separador de milhares 68" xfId="781"/>
    <cellStyle name="Separador de milhares 69" xfId="782"/>
    <cellStyle name="Separador de milhares 7" xfId="783"/>
    <cellStyle name="Separador de milhares 70" xfId="784"/>
    <cellStyle name="Separador de milhares 71" xfId="785"/>
    <cellStyle name="Separador de milhares 72" xfId="786"/>
    <cellStyle name="Separador de milhares 73" xfId="787"/>
    <cellStyle name="Separador de milhares 74" xfId="788"/>
    <cellStyle name="Separador de milhares 75" xfId="789"/>
    <cellStyle name="Separador de milhares 76" xfId="790"/>
    <cellStyle name="Separador de milhares 77" xfId="791"/>
    <cellStyle name="Separador de milhares 78" xfId="792"/>
    <cellStyle name="Separador de milhares 79" xfId="793"/>
    <cellStyle name="Separador de milhares 8" xfId="794"/>
    <cellStyle name="Separador de milhares 80" xfId="795"/>
    <cellStyle name="Separador de milhares 81" xfId="796"/>
    <cellStyle name="Separador de milhares 82" xfId="797"/>
    <cellStyle name="Separador de milhares 83" xfId="798"/>
    <cellStyle name="Separador de milhares 84" xfId="799"/>
    <cellStyle name="Separador de milhares 85" xfId="800"/>
    <cellStyle name="Separador de milhares 86" xfId="801"/>
    <cellStyle name="Separador de milhares 87" xfId="802"/>
    <cellStyle name="Separador de milhares 88" xfId="803"/>
    <cellStyle name="Separador de milhares 89" xfId="804"/>
    <cellStyle name="Separador de milhares 9" xfId="805"/>
    <cellStyle name="Separador de milhares 90" xfId="806"/>
    <cellStyle name="Separador de milhares 91" xfId="807"/>
    <cellStyle name="Separador de milhares 92" xfId="808"/>
    <cellStyle name="Separador de milhares 93" xfId="809"/>
    <cellStyle name="Separador de milhares 94" xfId="810"/>
    <cellStyle name="Separador de milhares 95" xfId="811"/>
    <cellStyle name="Separador de milhares 96" xfId="812"/>
    <cellStyle name="Separador de milhares 97" xfId="813"/>
    <cellStyle name="Separador de milhares 98" xfId="814"/>
    <cellStyle name="Separador de milhares 99" xfId="815"/>
    <cellStyle name="Texto de Aviso" xfId="816"/>
    <cellStyle name="Texto Explicativo" xfId="817"/>
    <cellStyle name="Título" xfId="818"/>
    <cellStyle name="Título 1" xfId="819"/>
    <cellStyle name="Título 2" xfId="820"/>
    <cellStyle name="Título 3" xfId="821"/>
    <cellStyle name="Título 4" xfId="822"/>
    <cellStyle name="Total" xfId="8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view="pageLayout" zoomScale="110" zoomScalePageLayoutView="110" workbookViewId="0" topLeftCell="A68">
      <selection activeCell="F195" sqref="F195"/>
    </sheetView>
  </sheetViews>
  <sheetFormatPr defaultColWidth="9.140625" defaultRowHeight="15"/>
  <cols>
    <col min="1" max="1" width="10.140625" style="19" customWidth="1"/>
    <col min="2" max="2" width="8.28125" style="27" customWidth="1"/>
    <col min="3" max="3" width="34.00390625" style="0" customWidth="1"/>
    <col min="4" max="4" width="6.140625" style="0" customWidth="1"/>
    <col min="5" max="5" width="7.8515625" style="0" customWidth="1"/>
    <col min="6" max="6" width="10.57421875" style="0" customWidth="1"/>
    <col min="7" max="7" width="13.421875" style="0" customWidth="1"/>
  </cols>
  <sheetData>
    <row r="1" spans="1:7" ht="15">
      <c r="A1" s="34" t="s">
        <v>0</v>
      </c>
      <c r="B1" s="35" t="s">
        <v>1</v>
      </c>
      <c r="C1" s="35" t="s">
        <v>5</v>
      </c>
      <c r="D1" s="35" t="s">
        <v>3</v>
      </c>
      <c r="E1" s="35" t="s">
        <v>2</v>
      </c>
      <c r="F1" s="35" t="s">
        <v>6</v>
      </c>
      <c r="G1" s="35" t="s">
        <v>7</v>
      </c>
    </row>
    <row r="2" spans="1:7" ht="15">
      <c r="A2" s="34"/>
      <c r="B2" s="35">
        <v>1</v>
      </c>
      <c r="C2" s="35" t="s">
        <v>79</v>
      </c>
      <c r="D2" s="35"/>
      <c r="E2" s="35"/>
      <c r="F2" s="35"/>
      <c r="G2" s="35"/>
    </row>
    <row r="3" spans="1:7" s="22" customFormat="1" ht="43.5" customHeight="1">
      <c r="A3" s="36">
        <v>90777</v>
      </c>
      <c r="B3" s="37" t="s">
        <v>9</v>
      </c>
      <c r="C3" s="38" t="s">
        <v>355</v>
      </c>
      <c r="D3" s="37" t="s">
        <v>80</v>
      </c>
      <c r="E3" s="39">
        <v>48</v>
      </c>
      <c r="F3" s="40">
        <v>92.47</v>
      </c>
      <c r="G3" s="40">
        <f>E3*F3</f>
        <v>4438.5599999999995</v>
      </c>
    </row>
    <row r="4" spans="1:7" ht="15">
      <c r="A4" s="34"/>
      <c r="B4" s="35"/>
      <c r="C4" s="41"/>
      <c r="D4" s="97" t="s">
        <v>113</v>
      </c>
      <c r="E4" s="97"/>
      <c r="F4" s="97"/>
      <c r="G4" s="40">
        <f>SUM(G3:G3)</f>
        <v>4438.5599999999995</v>
      </c>
    </row>
    <row r="5" spans="1:7" s="22" customFormat="1" ht="15">
      <c r="A5" s="34"/>
      <c r="B5" s="35">
        <v>2</v>
      </c>
      <c r="C5" s="41" t="s">
        <v>11</v>
      </c>
      <c r="D5" s="35"/>
      <c r="E5" s="35"/>
      <c r="F5" s="35"/>
      <c r="G5" s="35"/>
    </row>
    <row r="6" spans="1:7" ht="43.5" customHeight="1">
      <c r="A6" s="36">
        <v>4813</v>
      </c>
      <c r="B6" s="37" t="s">
        <v>22</v>
      </c>
      <c r="C6" s="41" t="s">
        <v>216</v>
      </c>
      <c r="D6" s="37" t="s">
        <v>4</v>
      </c>
      <c r="E6" s="39">
        <v>2.88</v>
      </c>
      <c r="F6" s="40">
        <v>285</v>
      </c>
      <c r="G6" s="40">
        <f>E6*F6</f>
        <v>820.8</v>
      </c>
    </row>
    <row r="7" spans="1:7" ht="31.5" customHeight="1">
      <c r="A7" s="36" t="s">
        <v>214</v>
      </c>
      <c r="B7" s="37" t="s">
        <v>33</v>
      </c>
      <c r="C7" s="38" t="s">
        <v>217</v>
      </c>
      <c r="D7" s="37" t="s">
        <v>14</v>
      </c>
      <c r="E7" s="39">
        <v>1</v>
      </c>
      <c r="F7" s="40">
        <v>126.69</v>
      </c>
      <c r="G7" s="40">
        <f>E7*F7</f>
        <v>126.69</v>
      </c>
    </row>
    <row r="8" spans="1:7" ht="38.25">
      <c r="A8" s="36">
        <v>10776</v>
      </c>
      <c r="B8" s="37" t="s">
        <v>218</v>
      </c>
      <c r="C8" s="38" t="s">
        <v>398</v>
      </c>
      <c r="D8" s="37" t="s">
        <v>215</v>
      </c>
      <c r="E8" s="39">
        <v>12</v>
      </c>
      <c r="F8" s="40">
        <v>468.75</v>
      </c>
      <c r="G8" s="40">
        <f>E8*F8</f>
        <v>5625</v>
      </c>
    </row>
    <row r="9" spans="1:7" s="22" customFormat="1" ht="54" customHeight="1">
      <c r="A9" s="36">
        <v>93212</v>
      </c>
      <c r="B9" s="37" t="s">
        <v>219</v>
      </c>
      <c r="C9" s="38" t="s">
        <v>89</v>
      </c>
      <c r="D9" s="37" t="s">
        <v>190</v>
      </c>
      <c r="E9" s="39">
        <v>4</v>
      </c>
      <c r="F9" s="40">
        <v>1067.94</v>
      </c>
      <c r="G9" s="40">
        <f>E9*F9</f>
        <v>4271.76</v>
      </c>
    </row>
    <row r="10" spans="1:7" ht="15">
      <c r="A10" s="34"/>
      <c r="B10" s="35"/>
      <c r="C10" s="41"/>
      <c r="D10" s="97" t="s">
        <v>31</v>
      </c>
      <c r="E10" s="97"/>
      <c r="F10" s="97"/>
      <c r="G10" s="40">
        <f>SUM(G6:G9)</f>
        <v>10844.25</v>
      </c>
    </row>
    <row r="11" spans="1:7" s="22" customFormat="1" ht="15">
      <c r="A11" s="34"/>
      <c r="B11" s="35">
        <v>3</v>
      </c>
      <c r="C11" s="41" t="s">
        <v>36</v>
      </c>
      <c r="D11" s="37"/>
      <c r="E11" s="37"/>
      <c r="F11" s="37"/>
      <c r="G11" s="40"/>
    </row>
    <row r="12" spans="1:7" s="30" customFormat="1" ht="25.5">
      <c r="A12" s="36">
        <v>98524</v>
      </c>
      <c r="B12" s="37" t="s">
        <v>38</v>
      </c>
      <c r="C12" s="41" t="s">
        <v>220</v>
      </c>
      <c r="D12" s="37" t="s">
        <v>4</v>
      </c>
      <c r="E12" s="42">
        <v>1104</v>
      </c>
      <c r="F12" s="40">
        <v>2.89</v>
      </c>
      <c r="G12" s="40">
        <f>E12*F12</f>
        <v>3190.56</v>
      </c>
    </row>
    <row r="13" spans="1:7" ht="106.5" customHeight="1">
      <c r="A13" s="33">
        <v>93360</v>
      </c>
      <c r="B13" s="37" t="s">
        <v>399</v>
      </c>
      <c r="C13" s="32" t="s">
        <v>500</v>
      </c>
      <c r="D13" s="37" t="s">
        <v>64</v>
      </c>
      <c r="E13" s="39">
        <v>276</v>
      </c>
      <c r="F13" s="40">
        <v>21.43</v>
      </c>
      <c r="G13" s="40">
        <f>E13*F13</f>
        <v>5914.68</v>
      </c>
    </row>
    <row r="14" spans="1:7" ht="64.5" customHeight="1">
      <c r="A14" s="36">
        <v>10527</v>
      </c>
      <c r="B14" s="37" t="s">
        <v>400</v>
      </c>
      <c r="C14" s="41" t="s">
        <v>82</v>
      </c>
      <c r="D14" s="37" t="s">
        <v>83</v>
      </c>
      <c r="E14" s="39">
        <v>72</v>
      </c>
      <c r="F14" s="40">
        <v>17</v>
      </c>
      <c r="G14" s="40">
        <f>E14*F14</f>
        <v>1224</v>
      </c>
    </row>
    <row r="15" spans="1:7" ht="41.25" customHeight="1">
      <c r="A15" s="36">
        <v>97064</v>
      </c>
      <c r="B15" s="37" t="s">
        <v>66</v>
      </c>
      <c r="C15" s="41" t="s">
        <v>81</v>
      </c>
      <c r="D15" s="37" t="s">
        <v>12</v>
      </c>
      <c r="E15" s="39">
        <v>120</v>
      </c>
      <c r="F15" s="40">
        <v>20.49</v>
      </c>
      <c r="G15" s="40">
        <f>E15*F15</f>
        <v>2458.7999999999997</v>
      </c>
    </row>
    <row r="16" spans="1:7" ht="15">
      <c r="A16" s="34"/>
      <c r="B16" s="37"/>
      <c r="C16" s="41"/>
      <c r="D16" s="97" t="s">
        <v>56</v>
      </c>
      <c r="E16" s="97"/>
      <c r="F16" s="97"/>
      <c r="G16" s="40">
        <f>SUM(G12:G15)</f>
        <v>12788.039999999999</v>
      </c>
    </row>
    <row r="17" spans="1:7" ht="15.75" customHeight="1">
      <c r="A17" s="34"/>
      <c r="B17" s="37">
        <v>4</v>
      </c>
      <c r="C17" s="38" t="s">
        <v>78</v>
      </c>
      <c r="D17" s="37"/>
      <c r="E17" s="37"/>
      <c r="F17" s="37"/>
      <c r="G17" s="40"/>
    </row>
    <row r="18" spans="1:7" s="22" customFormat="1" ht="68.25" customHeight="1">
      <c r="A18" s="36">
        <v>96521</v>
      </c>
      <c r="B18" s="37" t="s">
        <v>39</v>
      </c>
      <c r="C18" s="38" t="s">
        <v>224</v>
      </c>
      <c r="D18" s="37" t="s">
        <v>64</v>
      </c>
      <c r="E18" s="37">
        <v>33.13</v>
      </c>
      <c r="F18" s="37">
        <v>40.08</v>
      </c>
      <c r="G18" s="40">
        <f>(E18*F18)</f>
        <v>1327.8504</v>
      </c>
    </row>
    <row r="19" spans="1:7" s="22" customFormat="1" ht="54" customHeight="1">
      <c r="A19" s="36">
        <v>96527</v>
      </c>
      <c r="B19" s="37" t="s">
        <v>40</v>
      </c>
      <c r="C19" s="38" t="s">
        <v>221</v>
      </c>
      <c r="D19" s="37" t="s">
        <v>64</v>
      </c>
      <c r="E19" s="37">
        <v>11.01</v>
      </c>
      <c r="F19" s="37">
        <v>118.91</v>
      </c>
      <c r="G19" s="40">
        <f aca="true" t="shared" si="0" ref="G19:G45">(E19*F19)</f>
        <v>1309.1991</v>
      </c>
    </row>
    <row r="20" spans="1:7" s="22" customFormat="1" ht="54.75" customHeight="1">
      <c r="A20" s="36">
        <v>101619</v>
      </c>
      <c r="B20" s="37" t="s">
        <v>41</v>
      </c>
      <c r="C20" s="41" t="s">
        <v>222</v>
      </c>
      <c r="D20" s="37" t="s">
        <v>64</v>
      </c>
      <c r="E20" s="37">
        <v>1.68</v>
      </c>
      <c r="F20" s="37">
        <v>213.38</v>
      </c>
      <c r="G20" s="40">
        <f t="shared" si="0"/>
        <v>358.47839999999997</v>
      </c>
    </row>
    <row r="21" spans="1:7" s="25" customFormat="1" ht="81" customHeight="1">
      <c r="A21" s="43" t="s">
        <v>357</v>
      </c>
      <c r="B21" s="37" t="s">
        <v>42</v>
      </c>
      <c r="C21" s="44" t="s">
        <v>358</v>
      </c>
      <c r="D21" s="37" t="s">
        <v>12</v>
      </c>
      <c r="E21" s="39">
        <v>133</v>
      </c>
      <c r="F21" s="37">
        <v>51.65</v>
      </c>
      <c r="G21" s="40">
        <f t="shared" si="0"/>
        <v>6869.45</v>
      </c>
    </row>
    <row r="22" spans="1:7" s="22" customFormat="1" ht="81" customHeight="1">
      <c r="A22" s="45">
        <v>100897</v>
      </c>
      <c r="B22" s="37" t="s">
        <v>43</v>
      </c>
      <c r="C22" s="46" t="s">
        <v>223</v>
      </c>
      <c r="D22" s="47" t="s">
        <v>12</v>
      </c>
      <c r="E22" s="48">
        <v>656</v>
      </c>
      <c r="F22" s="47">
        <v>97.07</v>
      </c>
      <c r="G22" s="49">
        <f t="shared" si="0"/>
        <v>63677.92</v>
      </c>
    </row>
    <row r="23" spans="1:7" s="25" customFormat="1" ht="33" customHeight="1">
      <c r="A23" s="43">
        <v>95577</v>
      </c>
      <c r="B23" s="37" t="s">
        <v>401</v>
      </c>
      <c r="C23" s="44" t="s">
        <v>380</v>
      </c>
      <c r="D23" s="37" t="s">
        <v>226</v>
      </c>
      <c r="E23" s="37">
        <v>129</v>
      </c>
      <c r="F23" s="50">
        <v>14.5</v>
      </c>
      <c r="G23" s="40">
        <f t="shared" si="0"/>
        <v>1870.5</v>
      </c>
    </row>
    <row r="24" spans="1:7" s="25" customFormat="1" ht="29.25" customHeight="1">
      <c r="A24" s="43" t="s">
        <v>344</v>
      </c>
      <c r="B24" s="37" t="s">
        <v>402</v>
      </c>
      <c r="C24" s="44" t="s">
        <v>379</v>
      </c>
      <c r="D24" s="37" t="s">
        <v>226</v>
      </c>
      <c r="E24" s="37">
        <v>304</v>
      </c>
      <c r="F24" s="50">
        <v>11.87</v>
      </c>
      <c r="G24" s="40">
        <f>(E24*F24)</f>
        <v>3608.4799999999996</v>
      </c>
    </row>
    <row r="25" spans="1:7" ht="57" customHeight="1">
      <c r="A25" s="36">
        <v>96533</v>
      </c>
      <c r="B25" s="37" t="s">
        <v>131</v>
      </c>
      <c r="C25" s="41" t="s">
        <v>84</v>
      </c>
      <c r="D25" s="37" t="s">
        <v>4</v>
      </c>
      <c r="E25" s="39">
        <v>271.14</v>
      </c>
      <c r="F25" s="40">
        <v>107.12</v>
      </c>
      <c r="G25" s="40">
        <f t="shared" si="0"/>
        <v>29044.5168</v>
      </c>
    </row>
    <row r="26" spans="1:7" s="25" customFormat="1" ht="79.5" customHeight="1">
      <c r="A26" s="43" t="s">
        <v>360</v>
      </c>
      <c r="B26" s="37" t="s">
        <v>132</v>
      </c>
      <c r="C26" s="44" t="s">
        <v>361</v>
      </c>
      <c r="D26" s="37" t="s">
        <v>356</v>
      </c>
      <c r="E26" s="39">
        <v>315.3</v>
      </c>
      <c r="F26" s="40">
        <v>15.74</v>
      </c>
      <c r="G26" s="40">
        <f t="shared" si="0"/>
        <v>4962.822</v>
      </c>
    </row>
    <row r="27" spans="1:7" s="25" customFormat="1" ht="45" customHeight="1">
      <c r="A27" s="43">
        <v>96544</v>
      </c>
      <c r="B27" s="37" t="s">
        <v>133</v>
      </c>
      <c r="C27" s="44" t="s">
        <v>362</v>
      </c>
      <c r="D27" s="37" t="s">
        <v>226</v>
      </c>
      <c r="E27" s="39">
        <v>268.2</v>
      </c>
      <c r="F27" s="40">
        <v>17.05</v>
      </c>
      <c r="G27" s="40">
        <f t="shared" si="0"/>
        <v>4572.81</v>
      </c>
    </row>
    <row r="28" spans="1:7" s="25" customFormat="1" ht="41.25" customHeight="1">
      <c r="A28" s="43">
        <v>96545</v>
      </c>
      <c r="B28" s="37" t="s">
        <v>134</v>
      </c>
      <c r="C28" s="44" t="s">
        <v>363</v>
      </c>
      <c r="D28" s="37" t="s">
        <v>226</v>
      </c>
      <c r="E28" s="39">
        <v>1658.8</v>
      </c>
      <c r="F28" s="40">
        <v>15.77</v>
      </c>
      <c r="G28" s="40">
        <f t="shared" si="0"/>
        <v>26159.275999999998</v>
      </c>
    </row>
    <row r="29" spans="1:7" s="25" customFormat="1" ht="42.75" customHeight="1">
      <c r="A29" s="43">
        <v>96546</v>
      </c>
      <c r="B29" s="37" t="s">
        <v>403</v>
      </c>
      <c r="C29" s="44" t="s">
        <v>364</v>
      </c>
      <c r="D29" s="37" t="s">
        <v>226</v>
      </c>
      <c r="E29" s="39">
        <v>854.9</v>
      </c>
      <c r="F29" s="40">
        <v>13.99</v>
      </c>
      <c r="G29" s="40">
        <f t="shared" si="0"/>
        <v>11960.051</v>
      </c>
    </row>
    <row r="30" spans="1:7" s="25" customFormat="1" ht="43.5" customHeight="1">
      <c r="A30" s="43" t="s">
        <v>359</v>
      </c>
      <c r="B30" s="37" t="s">
        <v>404</v>
      </c>
      <c r="C30" s="44" t="s">
        <v>365</v>
      </c>
      <c r="D30" s="37" t="s">
        <v>226</v>
      </c>
      <c r="E30" s="39">
        <v>111</v>
      </c>
      <c r="F30" s="40">
        <v>11.79</v>
      </c>
      <c r="G30" s="40">
        <f t="shared" si="0"/>
        <v>1308.6899999999998</v>
      </c>
    </row>
    <row r="31" spans="1:7" ht="89.25" customHeight="1">
      <c r="A31" s="36">
        <v>92775</v>
      </c>
      <c r="B31" s="37" t="s">
        <v>405</v>
      </c>
      <c r="C31" s="41" t="s">
        <v>366</v>
      </c>
      <c r="D31" s="37" t="s">
        <v>65</v>
      </c>
      <c r="E31" s="39">
        <v>1311.7</v>
      </c>
      <c r="F31" s="40">
        <v>20.29</v>
      </c>
      <c r="G31" s="40">
        <f t="shared" si="0"/>
        <v>26614.393</v>
      </c>
    </row>
    <row r="32" spans="1:7" s="25" customFormat="1" ht="90.75" customHeight="1">
      <c r="A32" s="43" t="s">
        <v>370</v>
      </c>
      <c r="B32" s="37" t="s">
        <v>406</v>
      </c>
      <c r="C32" s="44" t="s">
        <v>501</v>
      </c>
      <c r="D32" s="37" t="s">
        <v>65</v>
      </c>
      <c r="E32" s="39">
        <v>2652.7</v>
      </c>
      <c r="F32" s="40">
        <v>17.12</v>
      </c>
      <c r="G32" s="40">
        <f t="shared" si="0"/>
        <v>45414.224</v>
      </c>
    </row>
    <row r="33" spans="1:7" ht="95.25" customHeight="1">
      <c r="A33" s="36">
        <v>92777</v>
      </c>
      <c r="B33" s="37" t="s">
        <v>407</v>
      </c>
      <c r="C33" s="41" t="s">
        <v>367</v>
      </c>
      <c r="D33" s="37" t="s">
        <v>65</v>
      </c>
      <c r="E33" s="39">
        <v>807</v>
      </c>
      <c r="F33" s="40">
        <v>17.73</v>
      </c>
      <c r="G33" s="40">
        <f t="shared" si="0"/>
        <v>14308.11</v>
      </c>
    </row>
    <row r="34" spans="1:7" ht="89.25" customHeight="1">
      <c r="A34" s="36">
        <v>92778</v>
      </c>
      <c r="B34" s="37" t="s">
        <v>408</v>
      </c>
      <c r="C34" s="41" t="s">
        <v>368</v>
      </c>
      <c r="D34" s="37" t="s">
        <v>65</v>
      </c>
      <c r="E34" s="39">
        <v>828.3</v>
      </c>
      <c r="F34" s="40">
        <v>15.76</v>
      </c>
      <c r="G34" s="40">
        <f t="shared" si="0"/>
        <v>13054.008</v>
      </c>
    </row>
    <row r="35" spans="1:7" s="25" customFormat="1" ht="96.75" customHeight="1">
      <c r="A35" s="43" t="s">
        <v>369</v>
      </c>
      <c r="B35" s="37" t="s">
        <v>135</v>
      </c>
      <c r="C35" s="44" t="s">
        <v>502</v>
      </c>
      <c r="D35" s="37" t="s">
        <v>65</v>
      </c>
      <c r="E35" s="39">
        <v>1008.7</v>
      </c>
      <c r="F35" s="40">
        <v>11.64</v>
      </c>
      <c r="G35" s="40">
        <f>(E35*F35)</f>
        <v>11741.268000000002</v>
      </c>
    </row>
    <row r="36" spans="1:7" s="25" customFormat="1" ht="99" customHeight="1">
      <c r="A36" s="43" t="s">
        <v>371</v>
      </c>
      <c r="B36" s="37" t="s">
        <v>136</v>
      </c>
      <c r="C36" s="44" t="s">
        <v>503</v>
      </c>
      <c r="D36" s="37" t="s">
        <v>65</v>
      </c>
      <c r="E36" s="39">
        <v>922.8</v>
      </c>
      <c r="F36" s="40">
        <v>10.89</v>
      </c>
      <c r="G36" s="40">
        <f>(E36*F36)</f>
        <v>10049.292</v>
      </c>
    </row>
    <row r="37" spans="1:7" s="25" customFormat="1" ht="92.25" customHeight="1">
      <c r="A37" s="43" t="s">
        <v>372</v>
      </c>
      <c r="B37" s="37" t="s">
        <v>409</v>
      </c>
      <c r="C37" s="44" t="s">
        <v>541</v>
      </c>
      <c r="D37" s="37" t="s">
        <v>64</v>
      </c>
      <c r="E37" s="39">
        <v>163.12</v>
      </c>
      <c r="F37" s="40">
        <v>337.62</v>
      </c>
      <c r="G37" s="40">
        <f>(E37*F37)</f>
        <v>55072.574400000005</v>
      </c>
    </row>
    <row r="38" spans="1:7" ht="57.75" customHeight="1">
      <c r="A38" s="36">
        <v>92873</v>
      </c>
      <c r="B38" s="37" t="s">
        <v>410</v>
      </c>
      <c r="C38" s="41" t="s">
        <v>373</v>
      </c>
      <c r="D38" s="37" t="s">
        <v>64</v>
      </c>
      <c r="E38" s="39">
        <v>103.65</v>
      </c>
      <c r="F38" s="40">
        <v>204.58</v>
      </c>
      <c r="G38" s="40">
        <f t="shared" si="0"/>
        <v>21204.717000000004</v>
      </c>
    </row>
    <row r="39" spans="1:7" s="25" customFormat="1" ht="57" customHeight="1">
      <c r="A39" s="43" t="s">
        <v>378</v>
      </c>
      <c r="B39" s="37" t="s">
        <v>411</v>
      </c>
      <c r="C39" s="44" t="s">
        <v>504</v>
      </c>
      <c r="D39" s="37" t="s">
        <v>64</v>
      </c>
      <c r="E39" s="39">
        <v>163.12</v>
      </c>
      <c r="F39" s="40">
        <v>38.08</v>
      </c>
      <c r="G39" s="40">
        <f aca="true" t="shared" si="1" ref="G39:G44">(E39*F39)</f>
        <v>6211.6096</v>
      </c>
    </row>
    <row r="40" spans="1:7" s="25" customFormat="1" ht="54.75" customHeight="1">
      <c r="A40" s="43" t="s">
        <v>374</v>
      </c>
      <c r="B40" s="37" t="s">
        <v>412</v>
      </c>
      <c r="C40" s="44" t="s">
        <v>375</v>
      </c>
      <c r="D40" s="37" t="s">
        <v>4</v>
      </c>
      <c r="E40" s="39">
        <v>175.17</v>
      </c>
      <c r="F40" s="40">
        <v>233.46</v>
      </c>
      <c r="G40" s="40">
        <f t="shared" si="1"/>
        <v>40895.1882</v>
      </c>
    </row>
    <row r="41" spans="1:7" s="25" customFormat="1" ht="51.75">
      <c r="A41" s="43" t="s">
        <v>376</v>
      </c>
      <c r="B41" s="37" t="s">
        <v>413</v>
      </c>
      <c r="C41" s="44" t="s">
        <v>377</v>
      </c>
      <c r="D41" s="37" t="s">
        <v>4</v>
      </c>
      <c r="E41" s="39">
        <v>271.14</v>
      </c>
      <c r="F41" s="40">
        <v>128.14</v>
      </c>
      <c r="G41" s="40">
        <f t="shared" si="1"/>
        <v>34743.87959999999</v>
      </c>
    </row>
    <row r="42" spans="1:7" s="25" customFormat="1" ht="74.25" customHeight="1">
      <c r="A42" s="43">
        <v>92413</v>
      </c>
      <c r="B42" s="37" t="s">
        <v>225</v>
      </c>
      <c r="C42" s="44" t="s">
        <v>505</v>
      </c>
      <c r="D42" s="37" t="s">
        <v>4</v>
      </c>
      <c r="E42" s="39">
        <v>159.79</v>
      </c>
      <c r="F42" s="51">
        <v>137.26</v>
      </c>
      <c r="G42" s="40">
        <f t="shared" si="1"/>
        <v>21932.7754</v>
      </c>
    </row>
    <row r="43" spans="1:7" s="25" customFormat="1" ht="57" customHeight="1">
      <c r="A43" s="43">
        <v>92456</v>
      </c>
      <c r="B43" s="37" t="s">
        <v>414</v>
      </c>
      <c r="C43" s="44" t="s">
        <v>506</v>
      </c>
      <c r="D43" s="37" t="s">
        <v>4</v>
      </c>
      <c r="E43" s="39">
        <v>195.24</v>
      </c>
      <c r="F43" s="51">
        <v>116.94</v>
      </c>
      <c r="G43" s="40">
        <f t="shared" si="1"/>
        <v>22831.3656</v>
      </c>
    </row>
    <row r="44" spans="1:7" s="25" customFormat="1" ht="55.5" customHeight="1">
      <c r="A44" s="43">
        <v>92486</v>
      </c>
      <c r="B44" s="37" t="s">
        <v>415</v>
      </c>
      <c r="C44" s="44" t="s">
        <v>507</v>
      </c>
      <c r="D44" s="37" t="s">
        <v>4</v>
      </c>
      <c r="E44" s="39">
        <v>442.9</v>
      </c>
      <c r="F44" s="40">
        <v>173.15</v>
      </c>
      <c r="G44" s="40">
        <f t="shared" si="1"/>
        <v>76688.135</v>
      </c>
    </row>
    <row r="45" spans="1:7" s="22" customFormat="1" ht="30.75" customHeight="1">
      <c r="A45" s="36">
        <v>98557</v>
      </c>
      <c r="B45" s="37" t="s">
        <v>416</v>
      </c>
      <c r="C45" s="41" t="s">
        <v>227</v>
      </c>
      <c r="D45" s="37" t="s">
        <v>64</v>
      </c>
      <c r="E45" s="39">
        <v>230.35</v>
      </c>
      <c r="F45" s="40">
        <v>38.07</v>
      </c>
      <c r="G45" s="40">
        <f t="shared" si="0"/>
        <v>8769.4245</v>
      </c>
    </row>
    <row r="46" spans="1:7" ht="15">
      <c r="A46" s="34"/>
      <c r="B46" s="37"/>
      <c r="C46" s="41"/>
      <c r="D46" s="97" t="s">
        <v>44</v>
      </c>
      <c r="E46" s="97"/>
      <c r="F46" s="97"/>
      <c r="G46" s="40">
        <f>SUM(G18:G45)</f>
        <v>566561.0079999999</v>
      </c>
    </row>
    <row r="47" spans="1:7" ht="15">
      <c r="A47" s="52"/>
      <c r="B47" s="52">
        <v>5</v>
      </c>
      <c r="C47" s="38" t="s">
        <v>13</v>
      </c>
      <c r="D47" s="37"/>
      <c r="E47" s="37"/>
      <c r="F47" s="40"/>
      <c r="G47" s="40"/>
    </row>
    <row r="48" spans="1:7" ht="38.25">
      <c r="A48" s="36">
        <v>94226</v>
      </c>
      <c r="B48" s="35" t="s">
        <v>45</v>
      </c>
      <c r="C48" s="41" t="s">
        <v>37</v>
      </c>
      <c r="D48" s="35" t="s">
        <v>4</v>
      </c>
      <c r="E48" s="53">
        <v>471.3</v>
      </c>
      <c r="F48" s="54">
        <v>19.21</v>
      </c>
      <c r="G48" s="55">
        <f aca="true" t="shared" si="2" ref="G48:G53">E48*F48</f>
        <v>9053.673</v>
      </c>
    </row>
    <row r="49" spans="1:7" s="22" customFormat="1" ht="78.75" customHeight="1">
      <c r="A49" s="56" t="s">
        <v>231</v>
      </c>
      <c r="B49" s="57" t="s">
        <v>417</v>
      </c>
      <c r="C49" s="46" t="s">
        <v>232</v>
      </c>
      <c r="D49" s="57" t="s">
        <v>226</v>
      </c>
      <c r="E49" s="58">
        <v>1000</v>
      </c>
      <c r="F49" s="59">
        <v>16.62</v>
      </c>
      <c r="G49" s="60">
        <f t="shared" si="2"/>
        <v>16620</v>
      </c>
    </row>
    <row r="50" spans="1:7" s="25" customFormat="1" ht="64.5" customHeight="1">
      <c r="A50" s="36">
        <v>92580</v>
      </c>
      <c r="B50" s="35" t="s">
        <v>418</v>
      </c>
      <c r="C50" s="41" t="s">
        <v>381</v>
      </c>
      <c r="D50" s="35" t="s">
        <v>4</v>
      </c>
      <c r="E50" s="53">
        <v>471.3</v>
      </c>
      <c r="F50" s="54">
        <v>64.98</v>
      </c>
      <c r="G50" s="55">
        <f t="shared" si="2"/>
        <v>30625.074000000004</v>
      </c>
    </row>
    <row r="51" spans="1:7" ht="45" customHeight="1">
      <c r="A51" s="36" t="s">
        <v>382</v>
      </c>
      <c r="B51" s="57" t="s">
        <v>46</v>
      </c>
      <c r="C51" s="41" t="s">
        <v>383</v>
      </c>
      <c r="D51" s="35" t="s">
        <v>4</v>
      </c>
      <c r="E51" s="53">
        <v>471.3</v>
      </c>
      <c r="F51" s="54">
        <v>263.78</v>
      </c>
      <c r="G51" s="55">
        <f t="shared" si="2"/>
        <v>124319.514</v>
      </c>
    </row>
    <row r="52" spans="1:7" s="22" customFormat="1" ht="56.25" customHeight="1">
      <c r="A52" s="36">
        <v>94229</v>
      </c>
      <c r="B52" s="35" t="s">
        <v>137</v>
      </c>
      <c r="C52" s="46" t="s">
        <v>384</v>
      </c>
      <c r="D52" s="35" t="s">
        <v>12</v>
      </c>
      <c r="E52" s="61">
        <v>42.4</v>
      </c>
      <c r="F52" s="54">
        <v>192.56</v>
      </c>
      <c r="G52" s="55">
        <f t="shared" si="2"/>
        <v>8164.544</v>
      </c>
    </row>
    <row r="53" spans="1:7" ht="38.25">
      <c r="A53" s="36">
        <v>94231</v>
      </c>
      <c r="B53" s="57" t="s">
        <v>419</v>
      </c>
      <c r="C53" s="41" t="s">
        <v>385</v>
      </c>
      <c r="D53" s="35" t="s">
        <v>12</v>
      </c>
      <c r="E53" s="53">
        <v>101.9</v>
      </c>
      <c r="F53" s="54">
        <v>58.09</v>
      </c>
      <c r="G53" s="55">
        <f t="shared" si="2"/>
        <v>5919.371000000001</v>
      </c>
    </row>
    <row r="54" spans="1:7" ht="42" customHeight="1">
      <c r="A54" s="52"/>
      <c r="B54" s="37"/>
      <c r="C54" s="41"/>
      <c r="D54" s="97" t="s">
        <v>55</v>
      </c>
      <c r="E54" s="97"/>
      <c r="F54" s="97"/>
      <c r="G54" s="62">
        <f>SUM(G48:G53)</f>
        <v>194702.176</v>
      </c>
    </row>
    <row r="55" spans="1:7" ht="30.75" customHeight="1">
      <c r="A55" s="52"/>
      <c r="B55" s="37">
        <v>6</v>
      </c>
      <c r="C55" s="41" t="s">
        <v>25</v>
      </c>
      <c r="D55" s="37"/>
      <c r="E55" s="37"/>
      <c r="F55" s="40"/>
      <c r="G55" s="62"/>
    </row>
    <row r="56" spans="1:7" ht="69" customHeight="1">
      <c r="A56" s="36">
        <v>103332</v>
      </c>
      <c r="B56" s="37" t="s">
        <v>47</v>
      </c>
      <c r="C56" s="38" t="s">
        <v>228</v>
      </c>
      <c r="D56" s="37" t="s">
        <v>4</v>
      </c>
      <c r="E56" s="42">
        <v>941.48</v>
      </c>
      <c r="F56" s="40">
        <v>129.78</v>
      </c>
      <c r="G56" s="62">
        <f aca="true" t="shared" si="3" ref="G56:G61">E56*F56</f>
        <v>122185.27440000001</v>
      </c>
    </row>
    <row r="57" spans="1:7" ht="68.25" customHeight="1">
      <c r="A57" s="36">
        <v>87906</v>
      </c>
      <c r="B57" s="37" t="s">
        <v>138</v>
      </c>
      <c r="C57" s="41" t="s">
        <v>62</v>
      </c>
      <c r="D57" s="37" t="s">
        <v>4</v>
      </c>
      <c r="E57" s="42">
        <v>2307.56</v>
      </c>
      <c r="F57" s="40">
        <v>9.23</v>
      </c>
      <c r="G57" s="62">
        <f t="shared" si="3"/>
        <v>21298.7788</v>
      </c>
    </row>
    <row r="58" spans="1:7" s="28" customFormat="1" ht="81" customHeight="1">
      <c r="A58" s="33">
        <v>87792</v>
      </c>
      <c r="B58" s="37" t="s">
        <v>48</v>
      </c>
      <c r="C58" s="32" t="s">
        <v>388</v>
      </c>
      <c r="D58" s="37" t="s">
        <v>4</v>
      </c>
      <c r="E58" s="42">
        <v>2166.94</v>
      </c>
      <c r="F58" s="40">
        <v>34.29</v>
      </c>
      <c r="G58" s="62">
        <f t="shared" si="3"/>
        <v>74304.3726</v>
      </c>
    </row>
    <row r="59" spans="1:7" s="22" customFormat="1" ht="69.75" customHeight="1">
      <c r="A59" s="33" t="s">
        <v>389</v>
      </c>
      <c r="B59" s="37" t="s">
        <v>49</v>
      </c>
      <c r="C59" s="41" t="s">
        <v>390</v>
      </c>
      <c r="D59" s="37" t="s">
        <v>64</v>
      </c>
      <c r="E59" s="42">
        <v>11.58</v>
      </c>
      <c r="F59" s="40">
        <v>351.59</v>
      </c>
      <c r="G59" s="62">
        <f t="shared" si="3"/>
        <v>4071.4121999999998</v>
      </c>
    </row>
    <row r="60" spans="1:7" s="28" customFormat="1" ht="57.75" customHeight="1">
      <c r="A60" s="36">
        <v>96131</v>
      </c>
      <c r="B60" s="37" t="s">
        <v>386</v>
      </c>
      <c r="C60" s="41" t="s">
        <v>391</v>
      </c>
      <c r="D60" s="37" t="s">
        <v>4</v>
      </c>
      <c r="E60" s="42">
        <v>1385.76</v>
      </c>
      <c r="F60" s="40">
        <v>29.11</v>
      </c>
      <c r="G60" s="62">
        <f t="shared" si="3"/>
        <v>40339.4736</v>
      </c>
    </row>
    <row r="61" spans="1:7" ht="78" customHeight="1">
      <c r="A61" s="63">
        <v>87273</v>
      </c>
      <c r="B61" s="37" t="s">
        <v>139</v>
      </c>
      <c r="C61" s="46" t="s">
        <v>387</v>
      </c>
      <c r="D61" s="64" t="s">
        <v>4</v>
      </c>
      <c r="E61" s="65">
        <v>183.48</v>
      </c>
      <c r="F61" s="66">
        <v>72.46</v>
      </c>
      <c r="G61" s="67">
        <f t="shared" si="3"/>
        <v>13294.960799999999</v>
      </c>
    </row>
    <row r="62" spans="1:7" s="22" customFormat="1" ht="42.75" customHeight="1">
      <c r="A62" s="36">
        <v>93197</v>
      </c>
      <c r="B62" s="37" t="s">
        <v>420</v>
      </c>
      <c r="C62" s="41" t="s">
        <v>230</v>
      </c>
      <c r="D62" s="37" t="s">
        <v>12</v>
      </c>
      <c r="E62" s="42">
        <v>46.3</v>
      </c>
      <c r="F62" s="40">
        <v>111.35</v>
      </c>
      <c r="G62" s="62">
        <f>E62*F62</f>
        <v>5155.504999999999</v>
      </c>
    </row>
    <row r="63" spans="1:7" s="22" customFormat="1" ht="41.25" customHeight="1">
      <c r="A63" s="43">
        <v>93189</v>
      </c>
      <c r="B63" s="37" t="s">
        <v>421</v>
      </c>
      <c r="C63" s="41" t="s">
        <v>229</v>
      </c>
      <c r="D63" s="37" t="s">
        <v>12</v>
      </c>
      <c r="E63" s="42">
        <v>46.3</v>
      </c>
      <c r="F63" s="40">
        <v>116.54</v>
      </c>
      <c r="G63" s="62">
        <f>E63*F63</f>
        <v>5395.802</v>
      </c>
    </row>
    <row r="64" spans="1:7" s="22" customFormat="1" ht="41.25" customHeight="1">
      <c r="A64" s="36" t="s">
        <v>233</v>
      </c>
      <c r="B64" s="37" t="s">
        <v>422</v>
      </c>
      <c r="C64" s="41" t="s">
        <v>392</v>
      </c>
      <c r="D64" s="37" t="s">
        <v>4</v>
      </c>
      <c r="E64" s="42">
        <v>1385.76</v>
      </c>
      <c r="F64" s="40">
        <v>13.67</v>
      </c>
      <c r="G64" s="62">
        <f>E64*F64</f>
        <v>18943.3392</v>
      </c>
    </row>
    <row r="65" spans="1:7" ht="15">
      <c r="A65" s="52"/>
      <c r="B65" s="37"/>
      <c r="C65" s="41"/>
      <c r="D65" s="97" t="s">
        <v>50</v>
      </c>
      <c r="E65" s="97"/>
      <c r="F65" s="97"/>
      <c r="G65" s="40">
        <f>SUM(G56:G64)</f>
        <v>304988.91860000003</v>
      </c>
    </row>
    <row r="66" spans="1:7" ht="15">
      <c r="A66" s="52"/>
      <c r="B66" s="37">
        <v>7</v>
      </c>
      <c r="C66" s="38" t="s">
        <v>29</v>
      </c>
      <c r="D66" s="37"/>
      <c r="E66" s="37"/>
      <c r="F66" s="40"/>
      <c r="G66" s="40"/>
    </row>
    <row r="67" spans="1:7" ht="38.25">
      <c r="A67" s="36">
        <v>6081</v>
      </c>
      <c r="B67" s="37" t="s">
        <v>58</v>
      </c>
      <c r="C67" s="41" t="s">
        <v>124</v>
      </c>
      <c r="D67" s="37" t="s">
        <v>64</v>
      </c>
      <c r="E67" s="39">
        <v>10.8</v>
      </c>
      <c r="F67" s="40">
        <v>38.93</v>
      </c>
      <c r="G67" s="40">
        <f aca="true" t="shared" si="4" ref="G67:G74">E67*F67</f>
        <v>420.444</v>
      </c>
    </row>
    <row r="68" spans="1:7" s="22" customFormat="1" ht="41.25" customHeight="1">
      <c r="A68" s="36">
        <v>96622</v>
      </c>
      <c r="B68" s="91" t="s">
        <v>59</v>
      </c>
      <c r="C68" s="38" t="s">
        <v>63</v>
      </c>
      <c r="D68" s="37" t="s">
        <v>64</v>
      </c>
      <c r="E68" s="39">
        <v>21.23</v>
      </c>
      <c r="F68" s="40">
        <v>103.46</v>
      </c>
      <c r="G68" s="40">
        <f t="shared" si="4"/>
        <v>2196.4557999999997</v>
      </c>
    </row>
    <row r="69" spans="1:7" ht="54" customHeight="1">
      <c r="A69" s="36">
        <v>95241</v>
      </c>
      <c r="B69" s="91" t="s">
        <v>15</v>
      </c>
      <c r="C69" s="41" t="s">
        <v>186</v>
      </c>
      <c r="D69" s="37" t="s">
        <v>4</v>
      </c>
      <c r="E69" s="39">
        <v>424.6</v>
      </c>
      <c r="F69" s="40">
        <v>25.46</v>
      </c>
      <c r="G69" s="40">
        <f t="shared" si="4"/>
        <v>10810.316</v>
      </c>
    </row>
    <row r="70" spans="1:7" ht="52.5" customHeight="1">
      <c r="A70" s="36">
        <v>87745</v>
      </c>
      <c r="B70" s="91" t="s">
        <v>16</v>
      </c>
      <c r="C70" s="41" t="s">
        <v>510</v>
      </c>
      <c r="D70" s="37" t="s">
        <v>4</v>
      </c>
      <c r="E70" s="39">
        <v>424.6</v>
      </c>
      <c r="F70" s="40">
        <v>44.13</v>
      </c>
      <c r="G70" s="40">
        <f t="shared" si="4"/>
        <v>18737.598</v>
      </c>
    </row>
    <row r="71" spans="1:7" ht="51">
      <c r="A71" s="36">
        <v>87251</v>
      </c>
      <c r="B71" s="91" t="s">
        <v>71</v>
      </c>
      <c r="C71" s="38" t="s">
        <v>125</v>
      </c>
      <c r="D71" s="37" t="s">
        <v>4</v>
      </c>
      <c r="E71" s="39">
        <v>424.6</v>
      </c>
      <c r="F71" s="40">
        <v>44.92</v>
      </c>
      <c r="G71" s="40">
        <f>E71*F71</f>
        <v>19073.032000000003</v>
      </c>
    </row>
    <row r="72" spans="1:7" ht="38.25">
      <c r="A72" s="36">
        <v>88649</v>
      </c>
      <c r="B72" s="91" t="s">
        <v>72</v>
      </c>
      <c r="C72" s="38" t="s">
        <v>26</v>
      </c>
      <c r="D72" s="37" t="s">
        <v>12</v>
      </c>
      <c r="E72" s="39">
        <v>65.73</v>
      </c>
      <c r="F72" s="40">
        <v>60.4</v>
      </c>
      <c r="G72" s="40">
        <f t="shared" si="4"/>
        <v>3970.092</v>
      </c>
    </row>
    <row r="73" spans="1:7" s="22" customFormat="1" ht="83.25" customHeight="1">
      <c r="A73" s="36" t="s">
        <v>344</v>
      </c>
      <c r="B73" s="91" t="s">
        <v>73</v>
      </c>
      <c r="C73" s="87" t="s">
        <v>540</v>
      </c>
      <c r="D73" s="37" t="s">
        <v>4</v>
      </c>
      <c r="E73" s="39">
        <v>615</v>
      </c>
      <c r="F73" s="40">
        <v>32.45</v>
      </c>
      <c r="G73" s="40">
        <f t="shared" si="4"/>
        <v>19956.75</v>
      </c>
    </row>
    <row r="74" spans="1:7" s="30" customFormat="1" ht="31.5" customHeight="1">
      <c r="A74" s="36" t="s">
        <v>344</v>
      </c>
      <c r="B74" s="91" t="s">
        <v>74</v>
      </c>
      <c r="C74" s="87" t="s">
        <v>509</v>
      </c>
      <c r="D74" s="37" t="s">
        <v>14</v>
      </c>
      <c r="E74" s="39">
        <v>4</v>
      </c>
      <c r="F74" s="40">
        <v>450.12</v>
      </c>
      <c r="G74" s="40">
        <f t="shared" si="4"/>
        <v>1800.48</v>
      </c>
    </row>
    <row r="75" spans="1:7" ht="25.5">
      <c r="A75" s="68" t="s">
        <v>126</v>
      </c>
      <c r="B75" s="91" t="s">
        <v>511</v>
      </c>
      <c r="C75" s="38" t="s">
        <v>127</v>
      </c>
      <c r="D75" s="37" t="s">
        <v>4</v>
      </c>
      <c r="E75" s="39">
        <v>276.42</v>
      </c>
      <c r="F75" s="40">
        <v>26.14</v>
      </c>
      <c r="G75" s="40">
        <f>E75*F75</f>
        <v>7225.6188</v>
      </c>
    </row>
    <row r="76" spans="1:7" ht="15">
      <c r="A76" s="52"/>
      <c r="B76" s="37"/>
      <c r="C76" s="41"/>
      <c r="D76" s="97" t="s">
        <v>20</v>
      </c>
      <c r="E76" s="97"/>
      <c r="F76" s="97"/>
      <c r="G76" s="40">
        <f>SUM(G67:G75)</f>
        <v>84190.7866</v>
      </c>
    </row>
    <row r="77" spans="1:7" ht="30" customHeight="1">
      <c r="A77" s="52"/>
      <c r="B77" s="52">
        <v>8</v>
      </c>
      <c r="C77" s="38" t="s">
        <v>60</v>
      </c>
      <c r="D77" s="37"/>
      <c r="E77" s="37"/>
      <c r="F77" s="37"/>
      <c r="G77" s="40"/>
    </row>
    <row r="78" spans="1:7" s="24" customFormat="1" ht="64.5" customHeight="1">
      <c r="A78" s="43">
        <v>12775</v>
      </c>
      <c r="B78" s="52" t="s">
        <v>17</v>
      </c>
      <c r="C78" s="41" t="s">
        <v>278</v>
      </c>
      <c r="D78" s="37" t="s">
        <v>14</v>
      </c>
      <c r="E78" s="39">
        <v>1</v>
      </c>
      <c r="F78" s="40">
        <v>381.53</v>
      </c>
      <c r="G78" s="40">
        <f aca="true" t="shared" si="5" ref="G78:G142">E78*F78</f>
        <v>381.53</v>
      </c>
    </row>
    <row r="79" spans="1:7" s="24" customFormat="1" ht="40.5" customHeight="1">
      <c r="A79" s="43">
        <v>94797</v>
      </c>
      <c r="B79" s="52" t="s">
        <v>19</v>
      </c>
      <c r="C79" s="41" t="s">
        <v>279</v>
      </c>
      <c r="D79" s="37" t="s">
        <v>280</v>
      </c>
      <c r="E79" s="39">
        <v>1</v>
      </c>
      <c r="F79" s="40">
        <v>83.41</v>
      </c>
      <c r="G79" s="40">
        <f t="shared" si="5"/>
        <v>83.41</v>
      </c>
    </row>
    <row r="80" spans="1:7" ht="25.5">
      <c r="A80" s="36" t="s">
        <v>211</v>
      </c>
      <c r="B80" s="52" t="s">
        <v>32</v>
      </c>
      <c r="C80" s="38" t="s">
        <v>85</v>
      </c>
      <c r="D80" s="37" t="s">
        <v>14</v>
      </c>
      <c r="E80" s="39">
        <v>1</v>
      </c>
      <c r="F80" s="40">
        <v>481.82</v>
      </c>
      <c r="G80" s="40">
        <f t="shared" si="5"/>
        <v>481.82</v>
      </c>
    </row>
    <row r="81" spans="1:7" ht="38.25">
      <c r="A81" s="36">
        <v>20211</v>
      </c>
      <c r="B81" s="52" t="s">
        <v>57</v>
      </c>
      <c r="C81" s="38" t="s">
        <v>86</v>
      </c>
      <c r="D81" s="37" t="s">
        <v>12</v>
      </c>
      <c r="E81" s="39">
        <v>20</v>
      </c>
      <c r="F81" s="40">
        <v>46.57</v>
      </c>
      <c r="G81" s="40">
        <f t="shared" si="5"/>
        <v>931.4</v>
      </c>
    </row>
    <row r="82" spans="1:7" ht="38.25">
      <c r="A82" s="36">
        <v>3993</v>
      </c>
      <c r="B82" s="52" t="s">
        <v>67</v>
      </c>
      <c r="C82" s="38" t="s">
        <v>87</v>
      </c>
      <c r="D82" s="37" t="s">
        <v>4</v>
      </c>
      <c r="E82" s="39">
        <v>10</v>
      </c>
      <c r="F82" s="40">
        <v>166.24</v>
      </c>
      <c r="G82" s="40">
        <f t="shared" si="5"/>
        <v>1662.4</v>
      </c>
    </row>
    <row r="83" spans="1:7" ht="40.5" customHeight="1">
      <c r="A83" s="70" t="s">
        <v>104</v>
      </c>
      <c r="B83" s="52" t="s">
        <v>68</v>
      </c>
      <c r="C83" s="38" t="s">
        <v>88</v>
      </c>
      <c r="D83" s="37" t="s">
        <v>14</v>
      </c>
      <c r="E83" s="39">
        <v>5</v>
      </c>
      <c r="F83" s="40">
        <v>72.37</v>
      </c>
      <c r="G83" s="40">
        <f t="shared" si="5"/>
        <v>361.85</v>
      </c>
    </row>
    <row r="84" spans="1:7" ht="38.25">
      <c r="A84" s="36">
        <v>93358</v>
      </c>
      <c r="B84" s="52" t="s">
        <v>69</v>
      </c>
      <c r="C84" s="38" t="s">
        <v>120</v>
      </c>
      <c r="D84" s="37" t="s">
        <v>64</v>
      </c>
      <c r="E84" s="39">
        <v>66</v>
      </c>
      <c r="F84" s="40">
        <v>78.24</v>
      </c>
      <c r="G84" s="40">
        <f t="shared" si="5"/>
        <v>5163.839999999999</v>
      </c>
    </row>
    <row r="85" spans="1:7" s="23" customFormat="1" ht="38.25">
      <c r="A85" s="43" t="s">
        <v>246</v>
      </c>
      <c r="B85" s="52" t="s">
        <v>70</v>
      </c>
      <c r="C85" s="41" t="s">
        <v>247</v>
      </c>
      <c r="D85" s="37" t="s">
        <v>14</v>
      </c>
      <c r="E85" s="39">
        <v>1</v>
      </c>
      <c r="F85" s="40">
        <v>76.95</v>
      </c>
      <c r="G85" s="40">
        <f t="shared" si="5"/>
        <v>76.95</v>
      </c>
    </row>
    <row r="86" spans="1:7" ht="51">
      <c r="A86" s="36">
        <v>89987</v>
      </c>
      <c r="B86" s="52" t="s">
        <v>140</v>
      </c>
      <c r="C86" s="38" t="s">
        <v>91</v>
      </c>
      <c r="D86" s="37" t="s">
        <v>14</v>
      </c>
      <c r="E86" s="39">
        <v>1</v>
      </c>
      <c r="F86" s="40">
        <v>88.07</v>
      </c>
      <c r="G86" s="40">
        <f t="shared" si="5"/>
        <v>88.07</v>
      </c>
    </row>
    <row r="87" spans="1:7" ht="63.75" customHeight="1">
      <c r="A87" s="36">
        <v>94489</v>
      </c>
      <c r="B87" s="52" t="s">
        <v>141</v>
      </c>
      <c r="C87" s="38" t="s">
        <v>234</v>
      </c>
      <c r="D87" s="37" t="s">
        <v>14</v>
      </c>
      <c r="E87" s="39">
        <v>2</v>
      </c>
      <c r="F87" s="40">
        <v>31.75</v>
      </c>
      <c r="G87" s="40">
        <f t="shared" si="5"/>
        <v>63.5</v>
      </c>
    </row>
    <row r="88" spans="1:7" s="23" customFormat="1" ht="52.5" customHeight="1">
      <c r="A88" s="36" t="s">
        <v>235</v>
      </c>
      <c r="B88" s="52" t="s">
        <v>142</v>
      </c>
      <c r="C88" s="41" t="s">
        <v>236</v>
      </c>
      <c r="D88" s="37" t="s">
        <v>14</v>
      </c>
      <c r="E88" s="39">
        <v>24</v>
      </c>
      <c r="F88" s="40">
        <v>88.07</v>
      </c>
      <c r="G88" s="40">
        <f t="shared" si="5"/>
        <v>2113.68</v>
      </c>
    </row>
    <row r="89" spans="1:7" s="23" customFormat="1" ht="39" customHeight="1">
      <c r="A89" s="43">
        <v>6031</v>
      </c>
      <c r="B89" s="52" t="s">
        <v>143</v>
      </c>
      <c r="C89" s="41" t="s">
        <v>237</v>
      </c>
      <c r="D89" s="37" t="s">
        <v>14</v>
      </c>
      <c r="E89" s="39">
        <v>1</v>
      </c>
      <c r="F89" s="40">
        <v>21</v>
      </c>
      <c r="G89" s="40">
        <f t="shared" si="5"/>
        <v>21</v>
      </c>
    </row>
    <row r="90" spans="1:7" s="23" customFormat="1" ht="39" customHeight="1">
      <c r="A90" s="43">
        <v>37419</v>
      </c>
      <c r="B90" s="52" t="s">
        <v>144</v>
      </c>
      <c r="C90" s="41" t="s">
        <v>238</v>
      </c>
      <c r="D90" s="37" t="s">
        <v>14</v>
      </c>
      <c r="E90" s="39">
        <v>2</v>
      </c>
      <c r="F90" s="40">
        <v>20.43</v>
      </c>
      <c r="G90" s="40">
        <f t="shared" si="5"/>
        <v>40.86</v>
      </c>
    </row>
    <row r="91" spans="1:7" s="23" customFormat="1" ht="39" customHeight="1">
      <c r="A91" s="36" t="s">
        <v>241</v>
      </c>
      <c r="B91" s="52" t="s">
        <v>145</v>
      </c>
      <c r="C91" s="41" t="s">
        <v>242</v>
      </c>
      <c r="D91" s="37" t="s">
        <v>12</v>
      </c>
      <c r="E91" s="39">
        <v>0.56</v>
      </c>
      <c r="F91" s="40">
        <v>18.55</v>
      </c>
      <c r="G91" s="40">
        <f t="shared" si="5"/>
        <v>10.388000000000002</v>
      </c>
    </row>
    <row r="92" spans="1:7" s="23" customFormat="1" ht="39" customHeight="1">
      <c r="A92" s="43">
        <v>3856</v>
      </c>
      <c r="B92" s="52" t="s">
        <v>146</v>
      </c>
      <c r="C92" s="41" t="s">
        <v>243</v>
      </c>
      <c r="D92" s="37" t="s">
        <v>14</v>
      </c>
      <c r="E92" s="39">
        <v>12</v>
      </c>
      <c r="F92" s="40">
        <v>2.22</v>
      </c>
      <c r="G92" s="40">
        <f t="shared" si="5"/>
        <v>26.64</v>
      </c>
    </row>
    <row r="93" spans="1:7" ht="38.25">
      <c r="A93" s="36">
        <v>89356</v>
      </c>
      <c r="B93" s="52" t="s">
        <v>147</v>
      </c>
      <c r="C93" s="38" t="s">
        <v>92</v>
      </c>
      <c r="D93" s="37" t="s">
        <v>14</v>
      </c>
      <c r="E93" s="39">
        <v>140.96</v>
      </c>
      <c r="F93" s="40">
        <v>21.95</v>
      </c>
      <c r="G93" s="40">
        <f t="shared" si="5"/>
        <v>3094.072</v>
      </c>
    </row>
    <row r="94" spans="1:7" s="23" customFormat="1" ht="98.25" customHeight="1">
      <c r="A94" s="43" t="s">
        <v>239</v>
      </c>
      <c r="B94" s="52" t="s">
        <v>148</v>
      </c>
      <c r="C94" s="41" t="s">
        <v>240</v>
      </c>
      <c r="D94" s="37" t="s">
        <v>14</v>
      </c>
      <c r="E94" s="39">
        <v>14</v>
      </c>
      <c r="F94" s="40">
        <v>11.33</v>
      </c>
      <c r="G94" s="40">
        <f t="shared" si="5"/>
        <v>158.62</v>
      </c>
    </row>
    <row r="95" spans="1:7" ht="51">
      <c r="A95" s="43">
        <v>89362</v>
      </c>
      <c r="B95" s="52" t="s">
        <v>149</v>
      </c>
      <c r="C95" s="38" t="s">
        <v>93</v>
      </c>
      <c r="D95" s="37" t="s">
        <v>14</v>
      </c>
      <c r="E95" s="39">
        <v>29</v>
      </c>
      <c r="F95" s="40">
        <v>8.86</v>
      </c>
      <c r="G95" s="40">
        <f t="shared" si="5"/>
        <v>256.94</v>
      </c>
    </row>
    <row r="96" spans="1:7" s="24" customFormat="1" ht="38.25">
      <c r="A96" s="43">
        <v>20098</v>
      </c>
      <c r="B96" s="52" t="s">
        <v>150</v>
      </c>
      <c r="C96" s="46" t="s">
        <v>273</v>
      </c>
      <c r="D96" s="37" t="s">
        <v>14</v>
      </c>
      <c r="E96" s="39">
        <v>9</v>
      </c>
      <c r="F96" s="40">
        <v>188.15</v>
      </c>
      <c r="G96" s="40">
        <f t="shared" si="5"/>
        <v>1693.3500000000001</v>
      </c>
    </row>
    <row r="97" spans="1:7" s="24" customFormat="1" ht="25.5">
      <c r="A97" s="43">
        <v>1965</v>
      </c>
      <c r="B97" s="52" t="s">
        <v>151</v>
      </c>
      <c r="C97" s="41" t="s">
        <v>262</v>
      </c>
      <c r="D97" s="37" t="s">
        <v>14</v>
      </c>
      <c r="E97" s="39">
        <v>14</v>
      </c>
      <c r="F97" s="40">
        <v>56.91</v>
      </c>
      <c r="G97" s="40">
        <f t="shared" si="5"/>
        <v>796.74</v>
      </c>
    </row>
    <row r="98" spans="1:7" s="24" customFormat="1" ht="25.5">
      <c r="A98" s="69">
        <v>10767</v>
      </c>
      <c r="B98" s="52" t="s">
        <v>152</v>
      </c>
      <c r="C98" s="46" t="s">
        <v>272</v>
      </c>
      <c r="D98" s="37" t="s">
        <v>14</v>
      </c>
      <c r="E98" s="39">
        <v>1</v>
      </c>
      <c r="F98" s="40">
        <v>47.13</v>
      </c>
      <c r="G98" s="40">
        <f t="shared" si="5"/>
        <v>47.13</v>
      </c>
    </row>
    <row r="99" spans="1:7" s="24" customFormat="1" ht="25.5">
      <c r="A99" s="43">
        <v>10765</v>
      </c>
      <c r="B99" s="52" t="s">
        <v>153</v>
      </c>
      <c r="C99" s="41" t="s">
        <v>263</v>
      </c>
      <c r="D99" s="37" t="s">
        <v>14</v>
      </c>
      <c r="E99" s="39">
        <v>10</v>
      </c>
      <c r="F99" s="40">
        <v>57.91</v>
      </c>
      <c r="G99" s="40">
        <f>E99*F99</f>
        <v>579.0999999999999</v>
      </c>
    </row>
    <row r="100" spans="1:7" s="24" customFormat="1" ht="25.5">
      <c r="A100" s="43">
        <v>1967</v>
      </c>
      <c r="B100" s="52" t="s">
        <v>154</v>
      </c>
      <c r="C100" s="41" t="s">
        <v>264</v>
      </c>
      <c r="D100" s="37" t="s">
        <v>14</v>
      </c>
      <c r="E100" s="39">
        <v>9</v>
      </c>
      <c r="F100" s="40">
        <v>6.57</v>
      </c>
      <c r="G100" s="40">
        <f>E100*F100</f>
        <v>59.13</v>
      </c>
    </row>
    <row r="101" spans="1:7" s="24" customFormat="1" ht="25.5">
      <c r="A101" s="43">
        <v>1966</v>
      </c>
      <c r="B101" s="52" t="s">
        <v>423</v>
      </c>
      <c r="C101" s="41" t="s">
        <v>265</v>
      </c>
      <c r="D101" s="37" t="s">
        <v>14</v>
      </c>
      <c r="E101" s="39">
        <v>8</v>
      </c>
      <c r="F101" s="40">
        <v>28.07</v>
      </c>
      <c r="G101" s="40">
        <f>E101*F101</f>
        <v>224.56</v>
      </c>
    </row>
    <row r="102" spans="1:7" s="24" customFormat="1" ht="25.5">
      <c r="A102" s="36" t="s">
        <v>266</v>
      </c>
      <c r="B102" s="52" t="s">
        <v>155</v>
      </c>
      <c r="C102" s="46" t="s">
        <v>267</v>
      </c>
      <c r="D102" s="37" t="s">
        <v>14</v>
      </c>
      <c r="E102" s="39">
        <v>8</v>
      </c>
      <c r="F102" s="40">
        <v>5.49</v>
      </c>
      <c r="G102" s="40">
        <f>E102*F102</f>
        <v>43.92</v>
      </c>
    </row>
    <row r="103" spans="1:7" ht="51">
      <c r="A103" s="36">
        <v>89364</v>
      </c>
      <c r="B103" s="52" t="s">
        <v>156</v>
      </c>
      <c r="C103" s="38" t="s">
        <v>94</v>
      </c>
      <c r="D103" s="37" t="s">
        <v>14</v>
      </c>
      <c r="E103" s="39">
        <v>1</v>
      </c>
      <c r="F103" s="40">
        <v>11.88</v>
      </c>
      <c r="G103" s="40">
        <f t="shared" si="5"/>
        <v>11.88</v>
      </c>
    </row>
    <row r="104" spans="1:7" ht="38.25">
      <c r="A104" s="36">
        <v>89395</v>
      </c>
      <c r="B104" s="52" t="s">
        <v>157</v>
      </c>
      <c r="C104" s="38" t="s">
        <v>95</v>
      </c>
      <c r="D104" s="37" t="s">
        <v>14</v>
      </c>
      <c r="E104" s="39">
        <v>16</v>
      </c>
      <c r="F104" s="40">
        <v>12.39</v>
      </c>
      <c r="G104" s="40">
        <f t="shared" si="5"/>
        <v>198.24</v>
      </c>
    </row>
    <row r="105" spans="1:7" s="23" customFormat="1" ht="38.25">
      <c r="A105" s="71">
        <v>834</v>
      </c>
      <c r="B105" s="52" t="s">
        <v>158</v>
      </c>
      <c r="C105" s="46" t="s">
        <v>250</v>
      </c>
      <c r="D105" s="72" t="s">
        <v>14</v>
      </c>
      <c r="E105" s="73">
        <v>8</v>
      </c>
      <c r="F105" s="49">
        <v>4.9</v>
      </c>
      <c r="G105" s="49">
        <f t="shared" si="5"/>
        <v>39.2</v>
      </c>
    </row>
    <row r="106" spans="1:7" s="24" customFormat="1" ht="63.75">
      <c r="A106" s="71">
        <v>89752</v>
      </c>
      <c r="B106" s="52" t="s">
        <v>159</v>
      </c>
      <c r="C106" s="46" t="s">
        <v>269</v>
      </c>
      <c r="D106" s="72" t="s">
        <v>14</v>
      </c>
      <c r="E106" s="73">
        <v>1</v>
      </c>
      <c r="F106" s="49">
        <v>6.62</v>
      </c>
      <c r="G106" s="49">
        <f t="shared" si="5"/>
        <v>6.62</v>
      </c>
    </row>
    <row r="107" spans="1:7" s="24" customFormat="1" ht="63.75">
      <c r="A107" s="43" t="s">
        <v>270</v>
      </c>
      <c r="B107" s="52" t="s">
        <v>160</v>
      </c>
      <c r="C107" s="41" t="s">
        <v>271</v>
      </c>
      <c r="D107" s="72" t="s">
        <v>14</v>
      </c>
      <c r="E107" s="73">
        <v>11</v>
      </c>
      <c r="F107" s="49">
        <v>7.04</v>
      </c>
      <c r="G107" s="49">
        <f t="shared" si="5"/>
        <v>77.44</v>
      </c>
    </row>
    <row r="108" spans="1:7" s="26" customFormat="1" ht="63.75">
      <c r="A108" s="43">
        <v>89778</v>
      </c>
      <c r="B108" s="52" t="s">
        <v>161</v>
      </c>
      <c r="C108" s="41" t="s">
        <v>268</v>
      </c>
      <c r="D108" s="37" t="s">
        <v>14</v>
      </c>
      <c r="E108" s="39">
        <v>29</v>
      </c>
      <c r="F108" s="40">
        <v>19.6</v>
      </c>
      <c r="G108" s="40">
        <f t="shared" si="5"/>
        <v>568.4000000000001</v>
      </c>
    </row>
    <row r="109" spans="1:7" s="23" customFormat="1" ht="88.5" customHeight="1">
      <c r="A109" s="36" t="s">
        <v>248</v>
      </c>
      <c r="B109" s="52" t="s">
        <v>162</v>
      </c>
      <c r="C109" s="46" t="s">
        <v>249</v>
      </c>
      <c r="D109" s="37" t="s">
        <v>14</v>
      </c>
      <c r="E109" s="39">
        <v>2</v>
      </c>
      <c r="F109" s="40">
        <v>30.17</v>
      </c>
      <c r="G109" s="40">
        <f t="shared" si="5"/>
        <v>60.34</v>
      </c>
    </row>
    <row r="110" spans="1:7" ht="63.75">
      <c r="A110" s="36">
        <v>89383</v>
      </c>
      <c r="B110" s="52" t="s">
        <v>163</v>
      </c>
      <c r="C110" s="38" t="s">
        <v>96</v>
      </c>
      <c r="D110" s="37" t="s">
        <v>14</v>
      </c>
      <c r="E110" s="39">
        <v>42</v>
      </c>
      <c r="F110" s="40">
        <v>6.79</v>
      </c>
      <c r="G110" s="40">
        <f t="shared" si="5"/>
        <v>285.18</v>
      </c>
    </row>
    <row r="111" spans="1:7" ht="63.75">
      <c r="A111" s="36">
        <v>89726</v>
      </c>
      <c r="B111" s="52" t="s">
        <v>164</v>
      </c>
      <c r="C111" s="38" t="s">
        <v>251</v>
      </c>
      <c r="D111" s="37" t="s">
        <v>14</v>
      </c>
      <c r="E111" s="39">
        <v>3</v>
      </c>
      <c r="F111" s="40">
        <v>7.66</v>
      </c>
      <c r="G111" s="40">
        <f t="shared" si="5"/>
        <v>22.98</v>
      </c>
    </row>
    <row r="112" spans="1:7" ht="63.75">
      <c r="A112" s="36">
        <v>89732</v>
      </c>
      <c r="B112" s="52" t="s">
        <v>165</v>
      </c>
      <c r="C112" s="38" t="s">
        <v>100</v>
      </c>
      <c r="D112" s="37" t="s">
        <v>14</v>
      </c>
      <c r="E112" s="39">
        <v>8</v>
      </c>
      <c r="F112" s="40">
        <v>11.88</v>
      </c>
      <c r="G112" s="40">
        <f t="shared" si="5"/>
        <v>95.04</v>
      </c>
    </row>
    <row r="113" spans="1:7" ht="63.75">
      <c r="A113" s="36">
        <v>89744</v>
      </c>
      <c r="B113" s="52" t="s">
        <v>424</v>
      </c>
      <c r="C113" s="38" t="s">
        <v>101</v>
      </c>
      <c r="D113" s="37" t="s">
        <v>14</v>
      </c>
      <c r="E113" s="39">
        <v>7</v>
      </c>
      <c r="F113" s="40">
        <v>25.74</v>
      </c>
      <c r="G113" s="40">
        <f t="shared" si="5"/>
        <v>180.17999999999998</v>
      </c>
    </row>
    <row r="114" spans="1:7" ht="63.75">
      <c r="A114" s="36">
        <v>11.0989731</v>
      </c>
      <c r="B114" s="52" t="s">
        <v>425</v>
      </c>
      <c r="C114" s="38" t="s">
        <v>102</v>
      </c>
      <c r="D114" s="37" t="s">
        <v>14</v>
      </c>
      <c r="E114" s="39">
        <v>19</v>
      </c>
      <c r="F114" s="40">
        <v>11.09</v>
      </c>
      <c r="G114" s="40">
        <f t="shared" si="5"/>
        <v>210.71</v>
      </c>
    </row>
    <row r="115" spans="1:7" ht="63.75">
      <c r="A115" s="36">
        <v>10908</v>
      </c>
      <c r="B115" s="52" t="s">
        <v>426</v>
      </c>
      <c r="C115" s="38" t="s">
        <v>103</v>
      </c>
      <c r="D115" s="37" t="s">
        <v>14</v>
      </c>
      <c r="E115" s="39">
        <v>8</v>
      </c>
      <c r="F115" s="40">
        <v>22.22</v>
      </c>
      <c r="G115" s="40">
        <f t="shared" si="5"/>
        <v>177.76</v>
      </c>
    </row>
    <row r="116" spans="1:7" ht="63.75">
      <c r="A116" s="36">
        <v>89783</v>
      </c>
      <c r="B116" s="52" t="s">
        <v>166</v>
      </c>
      <c r="C116" s="38" t="s">
        <v>105</v>
      </c>
      <c r="D116" s="37" t="s">
        <v>14</v>
      </c>
      <c r="E116" s="39">
        <v>1</v>
      </c>
      <c r="F116" s="40">
        <v>13.13</v>
      </c>
      <c r="G116" s="40">
        <f t="shared" si="5"/>
        <v>13.13</v>
      </c>
    </row>
    <row r="117" spans="1:7" ht="63.75">
      <c r="A117" s="36">
        <v>89785</v>
      </c>
      <c r="B117" s="52" t="s">
        <v>167</v>
      </c>
      <c r="C117" s="38" t="s">
        <v>106</v>
      </c>
      <c r="D117" s="37" t="s">
        <v>14</v>
      </c>
      <c r="E117" s="39">
        <v>1</v>
      </c>
      <c r="F117" s="40">
        <v>22.99</v>
      </c>
      <c r="G117" s="40">
        <f t="shared" si="5"/>
        <v>22.99</v>
      </c>
    </row>
    <row r="118" spans="1:7" ht="63.75">
      <c r="A118" s="36">
        <v>89797</v>
      </c>
      <c r="B118" s="52" t="s">
        <v>168</v>
      </c>
      <c r="C118" s="38" t="s">
        <v>107</v>
      </c>
      <c r="D118" s="37" t="s">
        <v>14</v>
      </c>
      <c r="E118" s="39">
        <v>5</v>
      </c>
      <c r="F118" s="40">
        <v>50.24</v>
      </c>
      <c r="G118" s="40">
        <f t="shared" si="5"/>
        <v>251.20000000000002</v>
      </c>
    </row>
    <row r="119" spans="1:7" s="24" customFormat="1" ht="25.5">
      <c r="A119" s="69">
        <v>39319</v>
      </c>
      <c r="B119" s="52" t="s">
        <v>169</v>
      </c>
      <c r="C119" s="46" t="s">
        <v>276</v>
      </c>
      <c r="D119" s="37" t="s">
        <v>14</v>
      </c>
      <c r="E119" s="39">
        <v>8</v>
      </c>
      <c r="F119" s="40">
        <v>8.76</v>
      </c>
      <c r="G119" s="40">
        <f t="shared" si="5"/>
        <v>70.08</v>
      </c>
    </row>
    <row r="120" spans="1:7" s="24" customFormat="1" ht="38.25">
      <c r="A120" s="43">
        <v>20145</v>
      </c>
      <c r="B120" s="52" t="s">
        <v>170</v>
      </c>
      <c r="C120" s="41" t="s">
        <v>274</v>
      </c>
      <c r="D120" s="37" t="s">
        <v>14</v>
      </c>
      <c r="E120" s="39">
        <v>3</v>
      </c>
      <c r="F120" s="75" t="s">
        <v>275</v>
      </c>
      <c r="G120" s="40">
        <f t="shared" si="5"/>
        <v>670.53</v>
      </c>
    </row>
    <row r="121" spans="1:7" s="23" customFormat="1" ht="38.25">
      <c r="A121" s="43">
        <v>20146</v>
      </c>
      <c r="B121" s="52" t="s">
        <v>171</v>
      </c>
      <c r="C121" s="46" t="s">
        <v>253</v>
      </c>
      <c r="D121" s="37" t="s">
        <v>14</v>
      </c>
      <c r="E121" s="39">
        <v>7</v>
      </c>
      <c r="F121" s="40">
        <v>19.81</v>
      </c>
      <c r="G121" s="40">
        <f t="shared" si="5"/>
        <v>138.67</v>
      </c>
    </row>
    <row r="122" spans="1:7" ht="51">
      <c r="A122" s="36">
        <v>89714</v>
      </c>
      <c r="B122" s="52" t="s">
        <v>172</v>
      </c>
      <c r="C122" s="38" t="s">
        <v>108</v>
      </c>
      <c r="D122" s="37" t="s">
        <v>12</v>
      </c>
      <c r="E122" s="39">
        <v>67.99</v>
      </c>
      <c r="F122" s="40">
        <v>60.33</v>
      </c>
      <c r="G122" s="40">
        <f t="shared" si="5"/>
        <v>4101.8367</v>
      </c>
    </row>
    <row r="123" spans="1:7" ht="51">
      <c r="A123" s="36">
        <v>89712</v>
      </c>
      <c r="B123" s="52" t="s">
        <v>173</v>
      </c>
      <c r="C123" s="38" t="s">
        <v>109</v>
      </c>
      <c r="D123" s="37" t="s">
        <v>12</v>
      </c>
      <c r="E123" s="39">
        <v>15.52</v>
      </c>
      <c r="F123" s="40">
        <v>31.36</v>
      </c>
      <c r="G123" s="40">
        <f t="shared" si="5"/>
        <v>486.7072</v>
      </c>
    </row>
    <row r="124" spans="1:7" s="24" customFormat="1" ht="25.5">
      <c r="A124" s="69">
        <v>20065</v>
      </c>
      <c r="B124" s="52" t="s">
        <v>174</v>
      </c>
      <c r="C124" s="46" t="s">
        <v>277</v>
      </c>
      <c r="D124" s="37" t="s">
        <v>12</v>
      </c>
      <c r="E124" s="39">
        <v>22.95</v>
      </c>
      <c r="F124" s="40">
        <v>47.71</v>
      </c>
      <c r="G124" s="40">
        <f t="shared" si="5"/>
        <v>1094.9445</v>
      </c>
    </row>
    <row r="125" spans="1:7" ht="63.75">
      <c r="A125" s="36">
        <v>89711</v>
      </c>
      <c r="B125" s="52" t="s">
        <v>175</v>
      </c>
      <c r="C125" s="38" t="s">
        <v>252</v>
      </c>
      <c r="D125" s="37" t="s">
        <v>12</v>
      </c>
      <c r="E125" s="39">
        <v>32.95</v>
      </c>
      <c r="F125" s="40">
        <v>20.79</v>
      </c>
      <c r="G125" s="40">
        <f t="shared" si="5"/>
        <v>685.0305000000001</v>
      </c>
    </row>
    <row r="126" spans="1:7" ht="51">
      <c r="A126" s="36">
        <v>89708</v>
      </c>
      <c r="B126" s="52" t="s">
        <v>176</v>
      </c>
      <c r="C126" s="38" t="s">
        <v>98</v>
      </c>
      <c r="D126" s="37" t="s">
        <v>14</v>
      </c>
      <c r="E126" s="39">
        <v>1</v>
      </c>
      <c r="F126" s="40">
        <v>71.92</v>
      </c>
      <c r="G126" s="40">
        <f>E126*F126</f>
        <v>71.92</v>
      </c>
    </row>
    <row r="127" spans="1:7" s="24" customFormat="1" ht="38.25">
      <c r="A127" s="43">
        <v>11712</v>
      </c>
      <c r="B127" s="52" t="s">
        <v>177</v>
      </c>
      <c r="C127" s="41" t="s">
        <v>258</v>
      </c>
      <c r="D127" s="37" t="s">
        <v>14</v>
      </c>
      <c r="E127" s="39">
        <v>1</v>
      </c>
      <c r="F127" s="40">
        <v>32</v>
      </c>
      <c r="G127" s="40">
        <f>E127*F127</f>
        <v>32</v>
      </c>
    </row>
    <row r="128" spans="1:7" ht="51">
      <c r="A128" s="36">
        <v>89707</v>
      </c>
      <c r="B128" s="52" t="s">
        <v>178</v>
      </c>
      <c r="C128" s="38" t="s">
        <v>97</v>
      </c>
      <c r="D128" s="37" t="s">
        <v>14</v>
      </c>
      <c r="E128" s="39">
        <v>7</v>
      </c>
      <c r="F128" s="40">
        <v>33.18</v>
      </c>
      <c r="G128" s="40">
        <f t="shared" si="5"/>
        <v>232.26</v>
      </c>
    </row>
    <row r="129" spans="1:7" s="24" customFormat="1" ht="38.25">
      <c r="A129" s="43">
        <v>6153</v>
      </c>
      <c r="B129" s="52" t="s">
        <v>179</v>
      </c>
      <c r="C129" s="41" t="s">
        <v>261</v>
      </c>
      <c r="D129" s="37" t="s">
        <v>14</v>
      </c>
      <c r="E129" s="39">
        <v>10</v>
      </c>
      <c r="F129" s="40">
        <v>3.07</v>
      </c>
      <c r="G129" s="40">
        <f t="shared" si="5"/>
        <v>30.7</v>
      </c>
    </row>
    <row r="130" spans="1:7" s="24" customFormat="1" ht="38.25">
      <c r="A130" s="69" t="s">
        <v>259</v>
      </c>
      <c r="B130" s="52" t="s">
        <v>180</v>
      </c>
      <c r="C130" s="46" t="s">
        <v>260</v>
      </c>
      <c r="D130" s="37" t="s">
        <v>14</v>
      </c>
      <c r="E130" s="39">
        <v>2</v>
      </c>
      <c r="F130" s="40">
        <v>19.68</v>
      </c>
      <c r="G130" s="40">
        <f t="shared" si="5"/>
        <v>39.36</v>
      </c>
    </row>
    <row r="131" spans="1:7" ht="25.5">
      <c r="A131" s="36">
        <v>86883</v>
      </c>
      <c r="B131" s="52" t="s">
        <v>427</v>
      </c>
      <c r="C131" s="38" t="s">
        <v>99</v>
      </c>
      <c r="D131" s="37" t="s">
        <v>14</v>
      </c>
      <c r="E131" s="39">
        <v>8</v>
      </c>
      <c r="F131" s="40">
        <v>11.27</v>
      </c>
      <c r="G131" s="40">
        <f t="shared" si="5"/>
        <v>90.16</v>
      </c>
    </row>
    <row r="132" spans="1:7" ht="38.25">
      <c r="A132" s="36">
        <v>86914</v>
      </c>
      <c r="B132" s="52" t="s">
        <v>181</v>
      </c>
      <c r="C132" s="38" t="s">
        <v>110</v>
      </c>
      <c r="D132" s="37" t="s">
        <v>14</v>
      </c>
      <c r="E132" s="39">
        <v>5</v>
      </c>
      <c r="F132" s="40">
        <v>74.86</v>
      </c>
      <c r="G132" s="40">
        <f t="shared" si="5"/>
        <v>374.3</v>
      </c>
    </row>
    <row r="133" spans="1:7" ht="51">
      <c r="A133" s="36">
        <v>86910</v>
      </c>
      <c r="B133" s="52" t="s">
        <v>428</v>
      </c>
      <c r="C133" s="38" t="s">
        <v>111</v>
      </c>
      <c r="D133" s="37" t="s">
        <v>14</v>
      </c>
      <c r="E133" s="39">
        <v>1</v>
      </c>
      <c r="F133" s="40">
        <v>96.82</v>
      </c>
      <c r="G133" s="40">
        <f t="shared" si="5"/>
        <v>96.82</v>
      </c>
    </row>
    <row r="134" spans="1:7" ht="38.25">
      <c r="A134" s="36">
        <v>86915</v>
      </c>
      <c r="B134" s="52" t="s">
        <v>429</v>
      </c>
      <c r="C134" s="38" t="s">
        <v>112</v>
      </c>
      <c r="D134" s="37" t="s">
        <v>14</v>
      </c>
      <c r="E134" s="39">
        <v>8</v>
      </c>
      <c r="F134" s="40">
        <v>108.16</v>
      </c>
      <c r="G134" s="40">
        <f t="shared" si="5"/>
        <v>865.28</v>
      </c>
    </row>
    <row r="135" spans="1:7" s="23" customFormat="1" ht="51.75" customHeight="1">
      <c r="A135" s="43">
        <v>7604</v>
      </c>
      <c r="B135" s="52" t="s">
        <v>430</v>
      </c>
      <c r="C135" s="46" t="s">
        <v>244</v>
      </c>
      <c r="D135" s="37" t="s">
        <v>14</v>
      </c>
      <c r="E135" s="39">
        <v>3</v>
      </c>
      <c r="F135" s="40">
        <v>37.4</v>
      </c>
      <c r="G135" s="40">
        <f t="shared" si="5"/>
        <v>112.19999999999999</v>
      </c>
    </row>
    <row r="136" spans="1:7" ht="38.25">
      <c r="A136" s="36">
        <v>86901</v>
      </c>
      <c r="B136" s="52" t="s">
        <v>431</v>
      </c>
      <c r="C136" s="38" t="s">
        <v>114</v>
      </c>
      <c r="D136" s="37" t="s">
        <v>14</v>
      </c>
      <c r="E136" s="39">
        <v>8</v>
      </c>
      <c r="F136" s="40">
        <v>153.78</v>
      </c>
      <c r="G136" s="40">
        <f t="shared" si="5"/>
        <v>1230.24</v>
      </c>
    </row>
    <row r="137" spans="1:7" ht="38.25">
      <c r="A137" s="36">
        <v>100852</v>
      </c>
      <c r="B137" s="52" t="s">
        <v>432</v>
      </c>
      <c r="C137" s="38" t="s">
        <v>119</v>
      </c>
      <c r="D137" s="37" t="s">
        <v>14</v>
      </c>
      <c r="E137" s="39">
        <v>1</v>
      </c>
      <c r="F137" s="40">
        <v>214.03</v>
      </c>
      <c r="G137" s="40">
        <f t="shared" si="5"/>
        <v>214.03</v>
      </c>
    </row>
    <row r="138" spans="1:7" ht="38.25">
      <c r="A138" s="36">
        <v>86895</v>
      </c>
      <c r="B138" s="52" t="s">
        <v>433</v>
      </c>
      <c r="C138" s="38" t="s">
        <v>115</v>
      </c>
      <c r="D138" s="37" t="s">
        <v>14</v>
      </c>
      <c r="E138" s="39">
        <v>8</v>
      </c>
      <c r="F138" s="40">
        <v>264.07</v>
      </c>
      <c r="G138" s="40">
        <f t="shared" si="5"/>
        <v>2112.56</v>
      </c>
    </row>
    <row r="139" spans="1:7" ht="51">
      <c r="A139" s="36">
        <v>86889</v>
      </c>
      <c r="B139" s="52" t="s">
        <v>434</v>
      </c>
      <c r="C139" s="38" t="s">
        <v>393</v>
      </c>
      <c r="D139" s="37" t="s">
        <v>14</v>
      </c>
      <c r="E139" s="39">
        <v>2</v>
      </c>
      <c r="F139" s="40">
        <v>737.02</v>
      </c>
      <c r="G139" s="40">
        <f t="shared" si="5"/>
        <v>1474.04</v>
      </c>
    </row>
    <row r="140" spans="1:7" ht="29.25" customHeight="1">
      <c r="A140" s="36">
        <v>37401</v>
      </c>
      <c r="B140" s="52" t="s">
        <v>435</v>
      </c>
      <c r="C140" s="38" t="s">
        <v>118</v>
      </c>
      <c r="D140" s="37" t="s">
        <v>14</v>
      </c>
      <c r="E140" s="39">
        <v>10</v>
      </c>
      <c r="F140" s="40">
        <v>50.39</v>
      </c>
      <c r="G140" s="40">
        <f t="shared" si="5"/>
        <v>503.9</v>
      </c>
    </row>
    <row r="141" spans="1:7" ht="25.5">
      <c r="A141" s="36">
        <v>37400</v>
      </c>
      <c r="B141" s="52" t="s">
        <v>436</v>
      </c>
      <c r="C141" s="38" t="s">
        <v>117</v>
      </c>
      <c r="D141" s="37" t="s">
        <v>14</v>
      </c>
      <c r="E141" s="39">
        <v>10</v>
      </c>
      <c r="F141" s="40">
        <v>50.39</v>
      </c>
      <c r="G141" s="40">
        <f t="shared" si="5"/>
        <v>503.9</v>
      </c>
    </row>
    <row r="142" spans="1:7" ht="51">
      <c r="A142" s="36">
        <v>95547</v>
      </c>
      <c r="B142" s="52" t="s">
        <v>437</v>
      </c>
      <c r="C142" s="38" t="s">
        <v>116</v>
      </c>
      <c r="D142" s="37" t="s">
        <v>14</v>
      </c>
      <c r="E142" s="39">
        <v>10</v>
      </c>
      <c r="F142" s="40">
        <v>58.2</v>
      </c>
      <c r="G142" s="40">
        <f t="shared" si="5"/>
        <v>582</v>
      </c>
    </row>
    <row r="143" spans="1:7" ht="49.5" customHeight="1">
      <c r="A143" s="43">
        <v>42319</v>
      </c>
      <c r="B143" s="52" t="s">
        <v>438</v>
      </c>
      <c r="C143" s="46" t="s">
        <v>245</v>
      </c>
      <c r="D143" s="37" t="s">
        <v>14</v>
      </c>
      <c r="E143" s="39">
        <v>8</v>
      </c>
      <c r="F143" s="40">
        <v>647.95</v>
      </c>
      <c r="G143" s="40">
        <f>E143*F143</f>
        <v>5183.6</v>
      </c>
    </row>
    <row r="144" spans="1:7" ht="25.5">
      <c r="A144" s="76">
        <v>100849</v>
      </c>
      <c r="B144" s="52" t="s">
        <v>439</v>
      </c>
      <c r="C144" s="38" t="s">
        <v>61</v>
      </c>
      <c r="D144" s="37" t="s">
        <v>14</v>
      </c>
      <c r="E144" s="39">
        <v>8</v>
      </c>
      <c r="F144" s="40">
        <v>40.31</v>
      </c>
      <c r="G144" s="40">
        <f>E144*F144</f>
        <v>322.48</v>
      </c>
    </row>
    <row r="145" spans="1:7" ht="51">
      <c r="A145" s="36">
        <v>1030</v>
      </c>
      <c r="B145" s="52" t="s">
        <v>440</v>
      </c>
      <c r="C145" s="38" t="s">
        <v>77</v>
      </c>
      <c r="D145" s="37" t="s">
        <v>14</v>
      </c>
      <c r="E145" s="39">
        <v>8</v>
      </c>
      <c r="F145" s="40">
        <v>47.66</v>
      </c>
      <c r="G145" s="40">
        <f>E145*F145</f>
        <v>381.28</v>
      </c>
    </row>
    <row r="146" spans="1:7" s="24" customFormat="1" ht="63.75">
      <c r="A146" s="43" t="s">
        <v>254</v>
      </c>
      <c r="B146" s="52" t="s">
        <v>441</v>
      </c>
      <c r="C146" s="41" t="s">
        <v>255</v>
      </c>
      <c r="D146" s="37" t="s">
        <v>14</v>
      </c>
      <c r="E146" s="39">
        <v>1</v>
      </c>
      <c r="F146" s="40">
        <v>693.76</v>
      </c>
      <c r="G146" s="40">
        <f>E146*F146</f>
        <v>693.76</v>
      </c>
    </row>
    <row r="147" spans="1:7" s="24" customFormat="1" ht="63.75">
      <c r="A147" s="43" t="s">
        <v>256</v>
      </c>
      <c r="B147" s="52" t="s">
        <v>442</v>
      </c>
      <c r="C147" s="77" t="s">
        <v>257</v>
      </c>
      <c r="D147" s="37" t="s">
        <v>14</v>
      </c>
      <c r="E147" s="39">
        <v>9</v>
      </c>
      <c r="F147" s="40">
        <v>591.64</v>
      </c>
      <c r="G147" s="40">
        <f>E147*F147</f>
        <v>5324.76</v>
      </c>
    </row>
    <row r="148" spans="1:7" ht="15">
      <c r="A148" s="34"/>
      <c r="B148" s="37"/>
      <c r="C148" s="38"/>
      <c r="D148" s="97" t="s">
        <v>21</v>
      </c>
      <c r="E148" s="97"/>
      <c r="F148" s="97"/>
      <c r="G148" s="40">
        <f>SUM(G78:G147)</f>
        <v>48401.538900000014</v>
      </c>
    </row>
    <row r="149" spans="1:7" ht="15">
      <c r="A149" s="52"/>
      <c r="B149" s="37">
        <v>9</v>
      </c>
      <c r="C149" s="38" t="s">
        <v>18</v>
      </c>
      <c r="D149" s="37"/>
      <c r="E149" s="37"/>
      <c r="F149" s="40"/>
      <c r="G149" s="40"/>
    </row>
    <row r="150" spans="1:7" ht="69" customHeight="1">
      <c r="A150" s="36">
        <v>101512</v>
      </c>
      <c r="B150" s="37" t="s">
        <v>51</v>
      </c>
      <c r="C150" s="38" t="s">
        <v>122</v>
      </c>
      <c r="D150" s="37" t="s">
        <v>14</v>
      </c>
      <c r="E150" s="39">
        <v>1</v>
      </c>
      <c r="F150" s="40">
        <v>2223.96</v>
      </c>
      <c r="G150" s="40">
        <f>E150*F150</f>
        <v>2223.96</v>
      </c>
    </row>
    <row r="151" spans="1:7" ht="25.5">
      <c r="A151" s="36">
        <v>5057</v>
      </c>
      <c r="B151" s="37" t="s">
        <v>52</v>
      </c>
      <c r="C151" s="38" t="s">
        <v>121</v>
      </c>
      <c r="D151" s="37" t="s">
        <v>14</v>
      </c>
      <c r="E151" s="39">
        <v>1</v>
      </c>
      <c r="F151" s="40">
        <v>928.69</v>
      </c>
      <c r="G151" s="40">
        <f>E151*F151</f>
        <v>928.69</v>
      </c>
    </row>
    <row r="152" spans="1:7" ht="38.25">
      <c r="A152" s="36">
        <v>1892</v>
      </c>
      <c r="B152" s="37" t="s">
        <v>443</v>
      </c>
      <c r="C152" s="38" t="s">
        <v>90</v>
      </c>
      <c r="D152" s="37" t="s">
        <v>14</v>
      </c>
      <c r="E152" s="39">
        <v>50</v>
      </c>
      <c r="F152" s="40">
        <v>1.84</v>
      </c>
      <c r="G152" s="40">
        <f>E152*F152</f>
        <v>92</v>
      </c>
    </row>
    <row r="153" spans="1:7" s="25" customFormat="1" ht="38.25">
      <c r="A153" s="43">
        <v>38083</v>
      </c>
      <c r="B153" s="37" t="s">
        <v>444</v>
      </c>
      <c r="C153" s="46" t="s">
        <v>354</v>
      </c>
      <c r="D153" s="35" t="s">
        <v>14</v>
      </c>
      <c r="E153" s="39">
        <v>2</v>
      </c>
      <c r="F153" s="40">
        <v>47.88</v>
      </c>
      <c r="G153" s="40">
        <f>E153*F153</f>
        <v>95.76</v>
      </c>
    </row>
    <row r="154" spans="1:7" s="25" customFormat="1" ht="51">
      <c r="A154" s="43">
        <v>12041</v>
      </c>
      <c r="B154" s="37" t="s">
        <v>445</v>
      </c>
      <c r="C154" s="46" t="s">
        <v>353</v>
      </c>
      <c r="D154" s="35" t="s">
        <v>14</v>
      </c>
      <c r="E154" s="39">
        <v>1</v>
      </c>
      <c r="F154" s="40">
        <v>782.63</v>
      </c>
      <c r="G154" s="40">
        <f>E154*F154</f>
        <v>782.63</v>
      </c>
    </row>
    <row r="155" spans="1:7" s="25" customFormat="1" ht="51">
      <c r="A155" s="43">
        <v>12039</v>
      </c>
      <c r="B155" s="37" t="s">
        <v>446</v>
      </c>
      <c r="C155" s="46" t="s">
        <v>352</v>
      </c>
      <c r="D155" s="35" t="s">
        <v>14</v>
      </c>
      <c r="E155" s="39">
        <v>1</v>
      </c>
      <c r="F155" s="40">
        <v>682.44</v>
      </c>
      <c r="G155" s="54">
        <f aca="true" t="shared" si="6" ref="G155:G194">E155*F155</f>
        <v>682.44</v>
      </c>
    </row>
    <row r="156" spans="1:7" s="25" customFormat="1" ht="51">
      <c r="A156" s="43">
        <v>101946</v>
      </c>
      <c r="B156" s="37" t="s">
        <v>447</v>
      </c>
      <c r="C156" s="46" t="s">
        <v>351</v>
      </c>
      <c r="D156" s="35" t="s">
        <v>14</v>
      </c>
      <c r="E156" s="39">
        <v>1</v>
      </c>
      <c r="F156" s="40">
        <v>164.51</v>
      </c>
      <c r="G156" s="54">
        <f t="shared" si="6"/>
        <v>164.51</v>
      </c>
    </row>
    <row r="157" spans="1:7" s="25" customFormat="1" ht="63.75">
      <c r="A157" s="69">
        <v>1049</v>
      </c>
      <c r="B157" s="37" t="s">
        <v>448</v>
      </c>
      <c r="C157" s="46" t="s">
        <v>350</v>
      </c>
      <c r="D157" s="35" t="s">
        <v>14</v>
      </c>
      <c r="E157" s="39">
        <v>1</v>
      </c>
      <c r="F157" s="40">
        <v>8.62</v>
      </c>
      <c r="G157" s="54">
        <f t="shared" si="6"/>
        <v>8.62</v>
      </c>
    </row>
    <row r="158" spans="1:7" s="25" customFormat="1" ht="38.25">
      <c r="A158" s="43">
        <v>3398</v>
      </c>
      <c r="B158" s="37" t="s">
        <v>449</v>
      </c>
      <c r="C158" s="41" t="s">
        <v>349</v>
      </c>
      <c r="D158" s="35" t="s">
        <v>14</v>
      </c>
      <c r="E158" s="39">
        <v>1</v>
      </c>
      <c r="F158" s="40">
        <v>5.64</v>
      </c>
      <c r="G158" s="54">
        <f t="shared" si="6"/>
        <v>5.64</v>
      </c>
    </row>
    <row r="159" spans="1:7" s="25" customFormat="1" ht="47.25" customHeight="1">
      <c r="A159" s="43">
        <v>11991</v>
      </c>
      <c r="B159" s="37" t="s">
        <v>450</v>
      </c>
      <c r="C159" s="38" t="s">
        <v>348</v>
      </c>
      <c r="D159" s="35" t="s">
        <v>14</v>
      </c>
      <c r="E159" s="39">
        <v>1</v>
      </c>
      <c r="F159" s="40">
        <v>85.86</v>
      </c>
      <c r="G159" s="54">
        <f t="shared" si="6"/>
        <v>85.86</v>
      </c>
    </row>
    <row r="160" spans="1:7" s="25" customFormat="1" ht="38.25">
      <c r="A160" s="43">
        <v>12388</v>
      </c>
      <c r="B160" s="37" t="s">
        <v>451</v>
      </c>
      <c r="C160" s="41" t="s">
        <v>347</v>
      </c>
      <c r="D160" s="35" t="s">
        <v>14</v>
      </c>
      <c r="E160" s="39">
        <v>2</v>
      </c>
      <c r="F160" s="40">
        <v>354.06</v>
      </c>
      <c r="G160" s="54">
        <f t="shared" si="6"/>
        <v>708.12</v>
      </c>
    </row>
    <row r="161" spans="1:7" s="25" customFormat="1" ht="25.5">
      <c r="A161" s="43">
        <v>38780</v>
      </c>
      <c r="B161" s="37" t="s">
        <v>452</v>
      </c>
      <c r="C161" s="41" t="s">
        <v>346</v>
      </c>
      <c r="D161" s="35" t="s">
        <v>14</v>
      </c>
      <c r="E161" s="39">
        <v>69</v>
      </c>
      <c r="F161" s="40">
        <v>20.64</v>
      </c>
      <c r="G161" s="54">
        <f t="shared" si="6"/>
        <v>1424.16</v>
      </c>
    </row>
    <row r="162" spans="1:7" s="25" customFormat="1" ht="25.5">
      <c r="A162" s="78" t="s">
        <v>344</v>
      </c>
      <c r="B162" s="37" t="s">
        <v>453</v>
      </c>
      <c r="C162" s="41" t="s">
        <v>345</v>
      </c>
      <c r="D162" s="35" t="s">
        <v>14</v>
      </c>
      <c r="E162" s="39">
        <v>65</v>
      </c>
      <c r="F162" s="40">
        <v>13.9</v>
      </c>
      <c r="G162" s="54">
        <f t="shared" si="6"/>
        <v>903.5</v>
      </c>
    </row>
    <row r="163" spans="1:7" ht="63.75">
      <c r="A163" s="43" t="s">
        <v>342</v>
      </c>
      <c r="B163" s="37" t="s">
        <v>454</v>
      </c>
      <c r="C163" s="41" t="s">
        <v>343</v>
      </c>
      <c r="D163" s="35" t="s">
        <v>14</v>
      </c>
      <c r="E163" s="39">
        <v>2</v>
      </c>
      <c r="F163" s="40">
        <v>132.45</v>
      </c>
      <c r="G163" s="54">
        <f t="shared" si="6"/>
        <v>264.9</v>
      </c>
    </row>
    <row r="164" spans="1:7" s="25" customFormat="1" ht="26.25" customHeight="1">
      <c r="A164" s="43">
        <v>2674</v>
      </c>
      <c r="B164" s="37" t="s">
        <v>455</v>
      </c>
      <c r="C164" s="41" t="s">
        <v>341</v>
      </c>
      <c r="D164" s="35" t="s">
        <v>12</v>
      </c>
      <c r="E164" s="39">
        <v>2</v>
      </c>
      <c r="F164" s="40">
        <v>5.69</v>
      </c>
      <c r="G164" s="54">
        <f t="shared" si="6"/>
        <v>11.38</v>
      </c>
    </row>
    <row r="165" spans="1:7" s="25" customFormat="1" ht="24.75" customHeight="1">
      <c r="A165" s="43">
        <v>2681</v>
      </c>
      <c r="B165" s="37" t="s">
        <v>456</v>
      </c>
      <c r="C165" s="41" t="s">
        <v>340</v>
      </c>
      <c r="D165" s="35" t="s">
        <v>12</v>
      </c>
      <c r="E165" s="39">
        <v>1</v>
      </c>
      <c r="F165" s="40">
        <v>21.26</v>
      </c>
      <c r="G165" s="54">
        <f t="shared" si="6"/>
        <v>21.26</v>
      </c>
    </row>
    <row r="166" spans="1:7" s="25" customFormat="1" ht="28.5" customHeight="1">
      <c r="A166" s="43">
        <v>2680</v>
      </c>
      <c r="B166" s="37" t="s">
        <v>457</v>
      </c>
      <c r="C166" s="41" t="s">
        <v>339</v>
      </c>
      <c r="D166" s="35" t="s">
        <v>12</v>
      </c>
      <c r="E166" s="39">
        <v>1</v>
      </c>
      <c r="F166" s="40">
        <v>13.01</v>
      </c>
      <c r="G166" s="54">
        <f t="shared" si="6"/>
        <v>13.01</v>
      </c>
    </row>
    <row r="167" spans="1:7" s="25" customFormat="1" ht="26.25" customHeight="1">
      <c r="A167" s="43">
        <v>2689</v>
      </c>
      <c r="B167" s="37" t="s">
        <v>182</v>
      </c>
      <c r="C167" s="41" t="s">
        <v>338</v>
      </c>
      <c r="D167" s="35" t="s">
        <v>12</v>
      </c>
      <c r="E167" s="39">
        <v>547.6</v>
      </c>
      <c r="F167" s="40">
        <v>2.76</v>
      </c>
      <c r="G167" s="54">
        <f t="shared" si="6"/>
        <v>1511.376</v>
      </c>
    </row>
    <row r="168" spans="1:7" s="25" customFormat="1" ht="24.75" customHeight="1">
      <c r="A168" s="43">
        <v>2688</v>
      </c>
      <c r="B168" s="37" t="s">
        <v>458</v>
      </c>
      <c r="C168" s="41" t="s">
        <v>337</v>
      </c>
      <c r="D168" s="35" t="s">
        <v>12</v>
      </c>
      <c r="E168" s="39">
        <v>295.6</v>
      </c>
      <c r="F168" s="40">
        <v>2.99</v>
      </c>
      <c r="G168" s="54">
        <f t="shared" si="6"/>
        <v>883.8440000000002</v>
      </c>
    </row>
    <row r="169" spans="1:7" s="25" customFormat="1" ht="51" customHeight="1">
      <c r="A169" s="43" t="s">
        <v>335</v>
      </c>
      <c r="B169" s="37" t="s">
        <v>459</v>
      </c>
      <c r="C169" s="41" t="s">
        <v>336</v>
      </c>
      <c r="D169" s="35" t="s">
        <v>14</v>
      </c>
      <c r="E169" s="39">
        <v>30</v>
      </c>
      <c r="F169" s="40">
        <v>50.77</v>
      </c>
      <c r="G169" s="54">
        <f t="shared" si="6"/>
        <v>1523.1000000000001</v>
      </c>
    </row>
    <row r="170" spans="1:7" s="25" customFormat="1" ht="51" customHeight="1">
      <c r="A170" s="43" t="s">
        <v>321</v>
      </c>
      <c r="B170" s="37" t="s">
        <v>460</v>
      </c>
      <c r="C170" s="41" t="s">
        <v>334</v>
      </c>
      <c r="D170" s="35" t="s">
        <v>14</v>
      </c>
      <c r="E170" s="39">
        <v>1</v>
      </c>
      <c r="F170" s="40">
        <v>102.51</v>
      </c>
      <c r="G170" s="54">
        <f t="shared" si="6"/>
        <v>102.51</v>
      </c>
    </row>
    <row r="171" spans="1:7" s="25" customFormat="1" ht="51" customHeight="1">
      <c r="A171" s="43" t="s">
        <v>332</v>
      </c>
      <c r="B171" s="37" t="s">
        <v>461</v>
      </c>
      <c r="C171" s="41" t="s">
        <v>333</v>
      </c>
      <c r="D171" s="35" t="s">
        <v>14</v>
      </c>
      <c r="E171" s="39">
        <v>2</v>
      </c>
      <c r="F171" s="40">
        <v>94.29</v>
      </c>
      <c r="G171" s="54">
        <f t="shared" si="6"/>
        <v>188.58</v>
      </c>
    </row>
    <row r="172" spans="1:7" s="25" customFormat="1" ht="51" customHeight="1">
      <c r="A172" s="43" t="s">
        <v>330</v>
      </c>
      <c r="B172" s="37" t="s">
        <v>462</v>
      </c>
      <c r="C172" s="41" t="s">
        <v>331</v>
      </c>
      <c r="D172" s="35" t="s">
        <v>14</v>
      </c>
      <c r="E172" s="39">
        <v>1</v>
      </c>
      <c r="F172" s="40">
        <v>69.29</v>
      </c>
      <c r="G172" s="54">
        <f t="shared" si="6"/>
        <v>69.29</v>
      </c>
    </row>
    <row r="173" spans="1:7" s="25" customFormat="1" ht="51" customHeight="1">
      <c r="A173" s="43">
        <v>93662</v>
      </c>
      <c r="B173" s="37" t="s">
        <v>463</v>
      </c>
      <c r="C173" s="41" t="s">
        <v>329</v>
      </c>
      <c r="D173" s="35" t="s">
        <v>14</v>
      </c>
      <c r="E173" s="39">
        <v>5</v>
      </c>
      <c r="F173" s="40">
        <v>66.6</v>
      </c>
      <c r="G173" s="54">
        <f t="shared" si="6"/>
        <v>333</v>
      </c>
    </row>
    <row r="174" spans="1:7" s="25" customFormat="1" ht="51" customHeight="1">
      <c r="A174" s="43" t="s">
        <v>327</v>
      </c>
      <c r="B174" s="37" t="s">
        <v>464</v>
      </c>
      <c r="C174" s="41" t="s">
        <v>328</v>
      </c>
      <c r="D174" s="35"/>
      <c r="E174" s="39">
        <v>3</v>
      </c>
      <c r="F174" s="40">
        <v>63.23</v>
      </c>
      <c r="G174" s="54">
        <f t="shared" si="6"/>
        <v>189.69</v>
      </c>
    </row>
    <row r="175" spans="1:7" s="25" customFormat="1" ht="51" customHeight="1">
      <c r="A175" s="43" t="s">
        <v>325</v>
      </c>
      <c r="B175" s="37" t="s">
        <v>183</v>
      </c>
      <c r="C175" s="41" t="s">
        <v>326</v>
      </c>
      <c r="D175" s="35" t="s">
        <v>14</v>
      </c>
      <c r="E175" s="39">
        <v>6</v>
      </c>
      <c r="F175" s="40">
        <v>13.21</v>
      </c>
      <c r="G175" s="54">
        <f t="shared" si="6"/>
        <v>79.26</v>
      </c>
    </row>
    <row r="176" spans="1:7" s="25" customFormat="1" ht="51" customHeight="1">
      <c r="A176" s="43" t="s">
        <v>323</v>
      </c>
      <c r="B176" s="37" t="s">
        <v>465</v>
      </c>
      <c r="C176" s="41" t="s">
        <v>324</v>
      </c>
      <c r="D176" s="35" t="s">
        <v>14</v>
      </c>
      <c r="E176" s="39">
        <v>15</v>
      </c>
      <c r="F176" s="40">
        <v>12.64</v>
      </c>
      <c r="G176" s="54">
        <f t="shared" si="6"/>
        <v>189.60000000000002</v>
      </c>
    </row>
    <row r="177" spans="1:7" s="25" customFormat="1" ht="51" customHeight="1">
      <c r="A177" s="43">
        <v>93673</v>
      </c>
      <c r="B177" s="37" t="s">
        <v>184</v>
      </c>
      <c r="C177" s="46" t="s">
        <v>322</v>
      </c>
      <c r="D177" s="79" t="s">
        <v>14</v>
      </c>
      <c r="E177" s="74">
        <v>1</v>
      </c>
      <c r="F177" s="66">
        <v>102.51</v>
      </c>
      <c r="G177" s="80">
        <f t="shared" si="6"/>
        <v>102.51</v>
      </c>
    </row>
    <row r="178" spans="1:7" s="25" customFormat="1" ht="51" customHeight="1">
      <c r="A178" s="43" t="s">
        <v>319</v>
      </c>
      <c r="B178" s="37" t="s">
        <v>466</v>
      </c>
      <c r="C178" s="46" t="s">
        <v>320</v>
      </c>
      <c r="D178" s="35" t="s">
        <v>14</v>
      </c>
      <c r="E178" s="39">
        <v>4</v>
      </c>
      <c r="F178" s="40">
        <v>36.06</v>
      </c>
      <c r="G178" s="54">
        <f t="shared" si="6"/>
        <v>144.24</v>
      </c>
    </row>
    <row r="179" spans="1:7" s="25" customFormat="1" ht="51" customHeight="1">
      <c r="A179" s="43" t="s">
        <v>317</v>
      </c>
      <c r="B179" s="37" t="s">
        <v>467</v>
      </c>
      <c r="C179" s="46" t="s">
        <v>318</v>
      </c>
      <c r="D179" s="35" t="s">
        <v>14</v>
      </c>
      <c r="E179" s="39">
        <v>73</v>
      </c>
      <c r="F179" s="40">
        <v>33.63</v>
      </c>
      <c r="G179" s="54">
        <f t="shared" si="6"/>
        <v>2454.9900000000002</v>
      </c>
    </row>
    <row r="180" spans="1:7" s="25" customFormat="1" ht="51" customHeight="1">
      <c r="A180" s="43" t="s">
        <v>315</v>
      </c>
      <c r="B180" s="37" t="s">
        <v>468</v>
      </c>
      <c r="C180" s="41" t="s">
        <v>316</v>
      </c>
      <c r="D180" s="79" t="s">
        <v>14</v>
      </c>
      <c r="E180" s="74">
        <v>1</v>
      </c>
      <c r="F180" s="66">
        <v>62.05</v>
      </c>
      <c r="G180" s="80">
        <f t="shared" si="6"/>
        <v>62.05</v>
      </c>
    </row>
    <row r="181" spans="1:7" s="25" customFormat="1" ht="51" customHeight="1">
      <c r="A181" s="43" t="s">
        <v>313</v>
      </c>
      <c r="B181" s="37" t="s">
        <v>469</v>
      </c>
      <c r="C181" s="41" t="s">
        <v>314</v>
      </c>
      <c r="D181" s="35" t="s">
        <v>14</v>
      </c>
      <c r="E181" s="39">
        <v>6</v>
      </c>
      <c r="F181" s="40">
        <v>81.71</v>
      </c>
      <c r="G181" s="54">
        <f t="shared" si="6"/>
        <v>490.26</v>
      </c>
    </row>
    <row r="182" spans="1:7" s="25" customFormat="1" ht="51" customHeight="1">
      <c r="A182" s="43" t="s">
        <v>311</v>
      </c>
      <c r="B182" s="37" t="s">
        <v>470</v>
      </c>
      <c r="C182" s="41" t="s">
        <v>312</v>
      </c>
      <c r="D182" s="35" t="s">
        <v>14</v>
      </c>
      <c r="E182" s="39">
        <v>1</v>
      </c>
      <c r="F182" s="40">
        <v>75.18</v>
      </c>
      <c r="G182" s="54">
        <f t="shared" si="6"/>
        <v>75.18</v>
      </c>
    </row>
    <row r="183" spans="1:7" s="25" customFormat="1" ht="51" customHeight="1">
      <c r="A183" s="43" t="s">
        <v>309</v>
      </c>
      <c r="B183" s="37" t="s">
        <v>471</v>
      </c>
      <c r="C183" s="41" t="s">
        <v>310</v>
      </c>
      <c r="D183" s="35" t="s">
        <v>14</v>
      </c>
      <c r="E183" s="39">
        <v>1</v>
      </c>
      <c r="F183" s="40">
        <v>45.32</v>
      </c>
      <c r="G183" s="54">
        <f t="shared" si="6"/>
        <v>45.32</v>
      </c>
    </row>
    <row r="184" spans="1:7" s="25" customFormat="1" ht="51" customHeight="1">
      <c r="A184" s="43" t="s">
        <v>307</v>
      </c>
      <c r="B184" s="37" t="s">
        <v>472</v>
      </c>
      <c r="C184" s="41" t="s">
        <v>308</v>
      </c>
      <c r="D184" s="35" t="s">
        <v>14</v>
      </c>
      <c r="E184" s="39">
        <v>4</v>
      </c>
      <c r="F184" s="40">
        <v>58.43</v>
      </c>
      <c r="G184" s="54">
        <f t="shared" si="6"/>
        <v>233.72</v>
      </c>
    </row>
    <row r="185" spans="1:7" s="25" customFormat="1" ht="51" customHeight="1">
      <c r="A185" s="43" t="s">
        <v>305</v>
      </c>
      <c r="B185" s="37" t="s">
        <v>473</v>
      </c>
      <c r="C185" s="41" t="s">
        <v>306</v>
      </c>
      <c r="D185" s="35" t="s">
        <v>14</v>
      </c>
      <c r="E185" s="39">
        <v>2</v>
      </c>
      <c r="F185" s="40">
        <v>42.75</v>
      </c>
      <c r="G185" s="54">
        <f t="shared" si="6"/>
        <v>85.5</v>
      </c>
    </row>
    <row r="186" spans="1:7" s="25" customFormat="1" ht="51" customHeight="1">
      <c r="A186" s="43" t="s">
        <v>303</v>
      </c>
      <c r="B186" s="37" t="s">
        <v>474</v>
      </c>
      <c r="C186" s="41" t="s">
        <v>304</v>
      </c>
      <c r="D186" s="35" t="s">
        <v>14</v>
      </c>
      <c r="E186" s="39">
        <v>6</v>
      </c>
      <c r="F186" s="40">
        <v>35.15</v>
      </c>
      <c r="G186" s="54">
        <f t="shared" si="6"/>
        <v>210.89999999999998</v>
      </c>
    </row>
    <row r="187" spans="1:7" s="25" customFormat="1" ht="38.25" customHeight="1">
      <c r="A187" s="43">
        <v>38062</v>
      </c>
      <c r="B187" s="37" t="s">
        <v>475</v>
      </c>
      <c r="C187" s="41" t="s">
        <v>302</v>
      </c>
      <c r="D187" s="35" t="s">
        <v>14</v>
      </c>
      <c r="E187" s="39">
        <v>15</v>
      </c>
      <c r="F187" s="40">
        <v>9.45</v>
      </c>
      <c r="G187" s="54">
        <f t="shared" si="6"/>
        <v>141.75</v>
      </c>
    </row>
    <row r="188" spans="1:7" s="25" customFormat="1" ht="51" customHeight="1">
      <c r="A188" s="43" t="s">
        <v>300</v>
      </c>
      <c r="B188" s="37" t="s">
        <v>476</v>
      </c>
      <c r="C188" s="41" t="s">
        <v>301</v>
      </c>
      <c r="D188" s="35" t="s">
        <v>12</v>
      </c>
      <c r="E188" s="39">
        <v>166.8</v>
      </c>
      <c r="F188" s="40">
        <v>8.89</v>
      </c>
      <c r="G188" s="54">
        <f t="shared" si="6"/>
        <v>1482.852</v>
      </c>
    </row>
    <row r="189" spans="1:7" s="25" customFormat="1" ht="51" customHeight="1">
      <c r="A189" s="43">
        <v>91928</v>
      </c>
      <c r="B189" s="37" t="s">
        <v>477</v>
      </c>
      <c r="C189" s="41" t="s">
        <v>299</v>
      </c>
      <c r="D189" s="35" t="s">
        <v>12</v>
      </c>
      <c r="E189" s="39">
        <v>1944.6</v>
      </c>
      <c r="F189" s="40">
        <v>6.5</v>
      </c>
      <c r="G189" s="54">
        <f t="shared" si="6"/>
        <v>12639.9</v>
      </c>
    </row>
    <row r="190" spans="1:7" s="25" customFormat="1" ht="51" customHeight="1">
      <c r="A190" s="43" t="s">
        <v>297</v>
      </c>
      <c r="B190" s="37" t="s">
        <v>478</v>
      </c>
      <c r="C190" s="41" t="s">
        <v>298</v>
      </c>
      <c r="D190" s="35" t="s">
        <v>12</v>
      </c>
      <c r="E190" s="39">
        <v>139.6</v>
      </c>
      <c r="F190" s="40">
        <v>36.42</v>
      </c>
      <c r="G190" s="54">
        <f t="shared" si="6"/>
        <v>5084.232</v>
      </c>
    </row>
    <row r="191" spans="1:7" s="24" customFormat="1" ht="51">
      <c r="A191" s="43" t="s">
        <v>295</v>
      </c>
      <c r="B191" s="37" t="s">
        <v>479</v>
      </c>
      <c r="C191" s="41" t="s">
        <v>296</v>
      </c>
      <c r="D191" s="35" t="s">
        <v>12</v>
      </c>
      <c r="E191" s="39">
        <v>1188.6</v>
      </c>
      <c r="F191" s="40">
        <v>4</v>
      </c>
      <c r="G191" s="54">
        <f t="shared" si="6"/>
        <v>4754.4</v>
      </c>
    </row>
    <row r="192" spans="1:7" s="24" customFormat="1" ht="51">
      <c r="A192" s="43" t="s">
        <v>293</v>
      </c>
      <c r="B192" s="37" t="s">
        <v>480</v>
      </c>
      <c r="C192" s="41" t="s">
        <v>294</v>
      </c>
      <c r="D192" s="35" t="s">
        <v>12</v>
      </c>
      <c r="E192" s="39">
        <v>324.2</v>
      </c>
      <c r="F192" s="40">
        <v>15.38</v>
      </c>
      <c r="G192" s="54">
        <f t="shared" si="6"/>
        <v>4986.196</v>
      </c>
    </row>
    <row r="193" spans="1:7" s="24" customFormat="1" ht="49.5" customHeight="1">
      <c r="A193" s="43" t="s">
        <v>291</v>
      </c>
      <c r="B193" s="37" t="s">
        <v>481</v>
      </c>
      <c r="C193" s="38" t="s">
        <v>292</v>
      </c>
      <c r="D193" s="35" t="s">
        <v>12</v>
      </c>
      <c r="E193" s="39">
        <v>176.5</v>
      </c>
      <c r="F193" s="40">
        <v>14.64</v>
      </c>
      <c r="G193" s="54">
        <f t="shared" si="6"/>
        <v>2583.96</v>
      </c>
    </row>
    <row r="194" spans="1:7" s="24" customFormat="1" ht="27" customHeight="1">
      <c r="A194" s="69">
        <v>20111</v>
      </c>
      <c r="B194" s="37" t="s">
        <v>482</v>
      </c>
      <c r="C194" s="46" t="s">
        <v>290</v>
      </c>
      <c r="D194" s="79" t="s">
        <v>14</v>
      </c>
      <c r="E194" s="74">
        <v>1</v>
      </c>
      <c r="F194" s="66">
        <v>13.6</v>
      </c>
      <c r="G194" s="80">
        <f t="shared" si="6"/>
        <v>13.6</v>
      </c>
    </row>
    <row r="195" spans="1:7" s="24" customFormat="1" ht="64.5" customHeight="1">
      <c r="A195" s="43" t="s">
        <v>288</v>
      </c>
      <c r="B195" s="37" t="s">
        <v>483</v>
      </c>
      <c r="C195" s="41" t="s">
        <v>289</v>
      </c>
      <c r="D195" s="35" t="s">
        <v>14</v>
      </c>
      <c r="E195" s="39">
        <v>1</v>
      </c>
      <c r="F195" s="40">
        <v>23.78</v>
      </c>
      <c r="G195" s="54">
        <f aca="true" t="shared" si="7" ref="G195:G200">(E195+F195)</f>
        <v>24.78</v>
      </c>
    </row>
    <row r="196" spans="1:7" s="24" customFormat="1" ht="38.25">
      <c r="A196" s="43" t="s">
        <v>286</v>
      </c>
      <c r="B196" s="37" t="s">
        <v>484</v>
      </c>
      <c r="C196" s="41" t="s">
        <v>287</v>
      </c>
      <c r="D196" s="35" t="s">
        <v>14</v>
      </c>
      <c r="E196" s="39">
        <v>67</v>
      </c>
      <c r="F196" s="40">
        <v>12.8</v>
      </c>
      <c r="G196" s="54">
        <f t="shared" si="7"/>
        <v>79.8</v>
      </c>
    </row>
    <row r="197" spans="1:7" s="24" customFormat="1" ht="51">
      <c r="A197" s="43" t="s">
        <v>284</v>
      </c>
      <c r="B197" s="37" t="s">
        <v>485</v>
      </c>
      <c r="C197" s="41" t="s">
        <v>285</v>
      </c>
      <c r="D197" s="35" t="s">
        <v>14</v>
      </c>
      <c r="E197" s="39">
        <v>113</v>
      </c>
      <c r="F197" s="40">
        <v>27.72</v>
      </c>
      <c r="G197" s="54">
        <f t="shared" si="7"/>
        <v>140.72</v>
      </c>
    </row>
    <row r="198" spans="1:7" s="24" customFormat="1" ht="25.5">
      <c r="A198" s="43">
        <v>797</v>
      </c>
      <c r="B198" s="37" t="s">
        <v>486</v>
      </c>
      <c r="C198" s="41" t="s">
        <v>282</v>
      </c>
      <c r="D198" s="35" t="s">
        <v>14</v>
      </c>
      <c r="E198" s="39">
        <v>3</v>
      </c>
      <c r="F198" s="40">
        <v>10.02</v>
      </c>
      <c r="G198" s="54">
        <f t="shared" si="7"/>
        <v>13.02</v>
      </c>
    </row>
    <row r="199" spans="1:7" s="24" customFormat="1" ht="25.5">
      <c r="A199" s="43">
        <v>39209</v>
      </c>
      <c r="B199" s="37" t="s">
        <v>487</v>
      </c>
      <c r="C199" s="41" t="s">
        <v>283</v>
      </c>
      <c r="D199" s="35" t="s">
        <v>14</v>
      </c>
      <c r="E199" s="39">
        <v>1</v>
      </c>
      <c r="F199" s="40">
        <v>0.56</v>
      </c>
      <c r="G199" s="54">
        <f t="shared" si="7"/>
        <v>1.56</v>
      </c>
    </row>
    <row r="200" spans="1:7" s="24" customFormat="1" ht="25.5">
      <c r="A200" s="43">
        <v>39212</v>
      </c>
      <c r="B200" s="37" t="s">
        <v>488</v>
      </c>
      <c r="C200" s="41" t="s">
        <v>281</v>
      </c>
      <c r="D200" s="35" t="s">
        <v>14</v>
      </c>
      <c r="E200" s="39">
        <v>2</v>
      </c>
      <c r="F200" s="40">
        <v>1.77</v>
      </c>
      <c r="G200" s="54">
        <f t="shared" si="7"/>
        <v>3.77</v>
      </c>
    </row>
    <row r="201" spans="1:7" ht="38.25">
      <c r="A201" s="36" t="s">
        <v>27</v>
      </c>
      <c r="B201" s="37" t="s">
        <v>489</v>
      </c>
      <c r="C201" s="38" t="s">
        <v>28</v>
      </c>
      <c r="D201" s="35" t="s">
        <v>14</v>
      </c>
      <c r="E201" s="39">
        <v>6</v>
      </c>
      <c r="F201" s="40">
        <v>28.45</v>
      </c>
      <c r="G201" s="54">
        <f>(E201*F201)</f>
        <v>170.7</v>
      </c>
    </row>
    <row r="202" spans="1:7" ht="15">
      <c r="A202" s="52"/>
      <c r="B202" s="37"/>
      <c r="C202" s="41"/>
      <c r="D202" s="97" t="s">
        <v>499</v>
      </c>
      <c r="E202" s="97"/>
      <c r="F202" s="97"/>
      <c r="G202" s="40">
        <f>SUM(G150:G201)</f>
        <v>49512.59999999999</v>
      </c>
    </row>
    <row r="203" spans="1:7" ht="15">
      <c r="A203" s="52"/>
      <c r="B203" s="37">
        <v>10</v>
      </c>
      <c r="C203" s="38" t="s">
        <v>513</v>
      </c>
      <c r="D203" s="37"/>
      <c r="E203" s="37"/>
      <c r="F203" s="40"/>
      <c r="G203" s="40"/>
    </row>
    <row r="204" spans="1:7" s="30" customFormat="1" ht="82.5" customHeight="1">
      <c r="A204" s="43" t="s">
        <v>357</v>
      </c>
      <c r="B204" s="37" t="s">
        <v>53</v>
      </c>
      <c r="C204" s="44" t="s">
        <v>514</v>
      </c>
      <c r="D204" s="37" t="s">
        <v>12</v>
      </c>
      <c r="E204" s="39">
        <v>116</v>
      </c>
      <c r="F204" s="37">
        <v>51.65</v>
      </c>
      <c r="G204" s="40">
        <f>(E204*F204)</f>
        <v>5991.4</v>
      </c>
    </row>
    <row r="205" spans="1:7" s="30" customFormat="1" ht="72.75" customHeight="1">
      <c r="A205" s="36">
        <v>96527</v>
      </c>
      <c r="B205" s="37" t="s">
        <v>490</v>
      </c>
      <c r="C205" s="38" t="s">
        <v>515</v>
      </c>
      <c r="D205" s="37" t="s">
        <v>64</v>
      </c>
      <c r="E205" s="37">
        <v>5.3</v>
      </c>
      <c r="F205" s="37">
        <v>118.91</v>
      </c>
      <c r="G205" s="40">
        <f>(E205*F205)</f>
        <v>630.223</v>
      </c>
    </row>
    <row r="206" spans="1:7" s="30" customFormat="1" ht="58.5" customHeight="1">
      <c r="A206" s="43" t="s">
        <v>370</v>
      </c>
      <c r="B206" s="37" t="s">
        <v>491</v>
      </c>
      <c r="C206" s="44" t="s">
        <v>517</v>
      </c>
      <c r="D206" s="37" t="s">
        <v>65</v>
      </c>
      <c r="E206" s="39">
        <v>200</v>
      </c>
      <c r="F206" s="40">
        <v>17.12</v>
      </c>
      <c r="G206" s="40">
        <f>(E206*F206)</f>
        <v>3424</v>
      </c>
    </row>
    <row r="207" spans="1:7" s="30" customFormat="1" ht="56.25" customHeight="1">
      <c r="A207" s="43">
        <v>96546</v>
      </c>
      <c r="B207" s="37" t="s">
        <v>492</v>
      </c>
      <c r="C207" s="44" t="s">
        <v>516</v>
      </c>
      <c r="D207" s="37" t="s">
        <v>226</v>
      </c>
      <c r="E207" s="39">
        <v>533.08</v>
      </c>
      <c r="F207" s="40">
        <v>13.99</v>
      </c>
      <c r="G207" s="40">
        <f>(E207*F207)</f>
        <v>7457.789200000001</v>
      </c>
    </row>
    <row r="208" spans="1:7" s="30" customFormat="1" ht="72.75" customHeight="1">
      <c r="A208" s="43">
        <v>94964</v>
      </c>
      <c r="B208" s="37" t="s">
        <v>493</v>
      </c>
      <c r="C208" s="44" t="s">
        <v>521</v>
      </c>
      <c r="D208" s="37" t="s">
        <v>64</v>
      </c>
      <c r="E208" s="39">
        <v>7.88</v>
      </c>
      <c r="F208" s="40">
        <v>303.25</v>
      </c>
      <c r="G208" s="40">
        <f>(E208*F208)</f>
        <v>2389.61</v>
      </c>
    </row>
    <row r="209" spans="1:7" s="30" customFormat="1" ht="76.5">
      <c r="A209" s="36">
        <v>87906</v>
      </c>
      <c r="B209" s="37" t="s">
        <v>494</v>
      </c>
      <c r="C209" s="41" t="s">
        <v>519</v>
      </c>
      <c r="D209" s="37" t="s">
        <v>4</v>
      </c>
      <c r="E209" s="42">
        <v>346.96</v>
      </c>
      <c r="F209" s="40">
        <v>9.23</v>
      </c>
      <c r="G209" s="62">
        <f>E209*F209</f>
        <v>3202.4408</v>
      </c>
    </row>
    <row r="210" spans="1:7" s="30" customFormat="1" ht="95.25" customHeight="1">
      <c r="A210" s="33">
        <v>87792</v>
      </c>
      <c r="B210" s="37" t="s">
        <v>495</v>
      </c>
      <c r="C210" s="32" t="s">
        <v>518</v>
      </c>
      <c r="D210" s="37" t="s">
        <v>4</v>
      </c>
      <c r="E210" s="42">
        <v>346.96</v>
      </c>
      <c r="F210" s="40">
        <v>34.29</v>
      </c>
      <c r="G210" s="62">
        <f>E210*F210</f>
        <v>11897.258399999999</v>
      </c>
    </row>
    <row r="211" spans="1:7" s="30" customFormat="1" ht="95.25" customHeight="1">
      <c r="A211" s="33" t="s">
        <v>344</v>
      </c>
      <c r="B211" s="37" t="s">
        <v>496</v>
      </c>
      <c r="C211" s="32" t="s">
        <v>538</v>
      </c>
      <c r="D211" s="37" t="s">
        <v>4</v>
      </c>
      <c r="E211" s="42">
        <v>61</v>
      </c>
      <c r="F211" s="40">
        <v>350</v>
      </c>
      <c r="G211" s="62">
        <f>SUM(E211*F211)</f>
        <v>21350</v>
      </c>
    </row>
    <row r="212" spans="1:7" s="30" customFormat="1" ht="68.25" customHeight="1">
      <c r="A212" s="36">
        <v>103332</v>
      </c>
      <c r="B212" s="37" t="s">
        <v>497</v>
      </c>
      <c r="C212" s="38" t="s">
        <v>520</v>
      </c>
      <c r="D212" s="37" t="s">
        <v>4</v>
      </c>
      <c r="E212" s="42">
        <v>173.48</v>
      </c>
      <c r="F212" s="40">
        <v>129.78</v>
      </c>
      <c r="G212" s="62">
        <f>E212*F212</f>
        <v>22514.234399999998</v>
      </c>
    </row>
    <row r="213" spans="1:7" s="28" customFormat="1" ht="68.25" customHeight="1">
      <c r="A213" s="33">
        <v>94573</v>
      </c>
      <c r="B213" s="37" t="s">
        <v>498</v>
      </c>
      <c r="C213" s="32" t="s">
        <v>555</v>
      </c>
      <c r="D213" s="37" t="s">
        <v>4</v>
      </c>
      <c r="E213" s="37">
        <v>57.2</v>
      </c>
      <c r="F213" s="40">
        <v>451.19</v>
      </c>
      <c r="G213" s="40">
        <f>(E213*F213)</f>
        <v>25808.068000000003</v>
      </c>
    </row>
    <row r="214" spans="1:7" s="28" customFormat="1" ht="67.5" customHeight="1">
      <c r="A214" s="33">
        <v>94569</v>
      </c>
      <c r="B214" s="37" t="s">
        <v>522</v>
      </c>
      <c r="C214" s="32" t="s">
        <v>539</v>
      </c>
      <c r="D214" s="37" t="s">
        <v>4</v>
      </c>
      <c r="E214" s="39">
        <v>4</v>
      </c>
      <c r="F214" s="40">
        <v>748.88</v>
      </c>
      <c r="G214" s="40">
        <f>(E214*F214)</f>
        <v>2995.52</v>
      </c>
    </row>
    <row r="215" spans="1:7" s="28" customFormat="1" ht="108" customHeight="1">
      <c r="A215" s="33">
        <v>90843</v>
      </c>
      <c r="B215" s="37" t="s">
        <v>523</v>
      </c>
      <c r="C215" s="81" t="s">
        <v>394</v>
      </c>
      <c r="D215" s="37" t="s">
        <v>14</v>
      </c>
      <c r="E215" s="39">
        <v>7</v>
      </c>
      <c r="F215" s="40">
        <v>961.24</v>
      </c>
      <c r="G215" s="40">
        <f>(E215*F215)</f>
        <v>6728.68</v>
      </c>
    </row>
    <row r="216" spans="1:7" s="28" customFormat="1" ht="108.75" customHeight="1">
      <c r="A216" s="33">
        <v>90844</v>
      </c>
      <c r="B216" s="37" t="s">
        <v>524</v>
      </c>
      <c r="C216" s="32" t="s">
        <v>395</v>
      </c>
      <c r="D216" s="37" t="s">
        <v>14</v>
      </c>
      <c r="E216" s="39">
        <v>11</v>
      </c>
      <c r="F216" s="40">
        <v>1031.5</v>
      </c>
      <c r="G216" s="40">
        <f>(E216*F216)</f>
        <v>11346.5</v>
      </c>
    </row>
    <row r="217" spans="1:7" s="29" customFormat="1" ht="29.25" customHeight="1">
      <c r="A217" s="33">
        <v>98689</v>
      </c>
      <c r="B217" s="37" t="s">
        <v>525</v>
      </c>
      <c r="C217" s="32" t="s">
        <v>396</v>
      </c>
      <c r="D217" s="37" t="s">
        <v>12</v>
      </c>
      <c r="E217" s="39">
        <v>15.7</v>
      </c>
      <c r="F217" s="40">
        <v>105.34</v>
      </c>
      <c r="G217" s="40">
        <f>(E217*F217)</f>
        <v>1653.838</v>
      </c>
    </row>
    <row r="218" spans="1:7" s="29" customFormat="1" ht="29.25" customHeight="1">
      <c r="A218" s="36">
        <v>101965</v>
      </c>
      <c r="B218" s="37" t="s">
        <v>526</v>
      </c>
      <c r="C218" s="38" t="s">
        <v>34</v>
      </c>
      <c r="D218" s="37" t="s">
        <v>12</v>
      </c>
      <c r="E218" s="39">
        <v>39.75</v>
      </c>
      <c r="F218" s="40">
        <v>122.81</v>
      </c>
      <c r="G218" s="40">
        <f>E218*F218</f>
        <v>4881.6975</v>
      </c>
    </row>
    <row r="219" spans="1:7" s="28" customFormat="1" ht="43.5" customHeight="1">
      <c r="A219" s="33" t="s">
        <v>344</v>
      </c>
      <c r="B219" s="37" t="s">
        <v>527</v>
      </c>
      <c r="C219" s="38" t="s">
        <v>556</v>
      </c>
      <c r="D219" s="37" t="s">
        <v>4</v>
      </c>
      <c r="E219" s="37">
        <v>76.75</v>
      </c>
      <c r="F219" s="40">
        <v>550</v>
      </c>
      <c r="G219" s="40">
        <f>(E219*F219)</f>
        <v>42212.5</v>
      </c>
    </row>
    <row r="220" spans="1:7" ht="15">
      <c r="A220" s="52"/>
      <c r="B220" s="37"/>
      <c r="C220" s="41"/>
      <c r="D220" s="97" t="s">
        <v>54</v>
      </c>
      <c r="E220" s="97"/>
      <c r="F220" s="97"/>
      <c r="G220" s="40">
        <f>SUM(G204:G219)</f>
        <v>174483.7593</v>
      </c>
    </row>
    <row r="221" spans="1:7" s="30" customFormat="1" ht="15">
      <c r="A221" s="34"/>
      <c r="B221" s="35">
        <v>11</v>
      </c>
      <c r="C221" s="88" t="s">
        <v>554</v>
      </c>
      <c r="D221" s="35"/>
      <c r="E221" s="35"/>
      <c r="F221" s="35"/>
      <c r="G221" s="35"/>
    </row>
    <row r="222" spans="1:7" s="31" customFormat="1" ht="51">
      <c r="A222" s="68">
        <v>101905</v>
      </c>
      <c r="B222" s="35" t="s">
        <v>532</v>
      </c>
      <c r="C222" s="89" t="s">
        <v>537</v>
      </c>
      <c r="D222" s="53" t="s">
        <v>14</v>
      </c>
      <c r="E222" s="53">
        <v>2</v>
      </c>
      <c r="F222" s="53">
        <v>188.21</v>
      </c>
      <c r="G222" s="90">
        <f>SUM(E222+F222)</f>
        <v>190.21</v>
      </c>
    </row>
    <row r="223" spans="1:7" s="30" customFormat="1" ht="51">
      <c r="A223" s="68">
        <v>101908</v>
      </c>
      <c r="B223" s="35" t="s">
        <v>533</v>
      </c>
      <c r="C223" s="88" t="s">
        <v>528</v>
      </c>
      <c r="D223" s="53" t="s">
        <v>14</v>
      </c>
      <c r="E223" s="53">
        <v>2</v>
      </c>
      <c r="F223" s="53">
        <v>182.72</v>
      </c>
      <c r="G223" s="90">
        <f>SUM(E223+F223)</f>
        <v>184.72</v>
      </c>
    </row>
    <row r="224" spans="1:7" s="30" customFormat="1" ht="51">
      <c r="A224" s="68">
        <v>97599</v>
      </c>
      <c r="B224" s="35" t="s">
        <v>534</v>
      </c>
      <c r="C224" s="88" t="s">
        <v>529</v>
      </c>
      <c r="D224" s="53" t="s">
        <v>14</v>
      </c>
      <c r="E224" s="53">
        <v>12</v>
      </c>
      <c r="F224" s="53">
        <v>28.45</v>
      </c>
      <c r="G224" s="90">
        <f>SUM(E224+F224)</f>
        <v>40.45</v>
      </c>
    </row>
    <row r="225" spans="1:7" s="30" customFormat="1" ht="63.75">
      <c r="A225" s="68">
        <v>37556</v>
      </c>
      <c r="B225" s="35" t="s">
        <v>535</v>
      </c>
      <c r="C225" s="41" t="s">
        <v>530</v>
      </c>
      <c r="D225" s="53" t="s">
        <v>14</v>
      </c>
      <c r="E225" s="53">
        <v>4</v>
      </c>
      <c r="F225" s="53">
        <v>12.72</v>
      </c>
      <c r="G225" s="90">
        <f>SUM(E225+F225)</f>
        <v>16.72</v>
      </c>
    </row>
    <row r="226" spans="1:7" s="30" customFormat="1" ht="63.75">
      <c r="A226" s="68">
        <v>37539</v>
      </c>
      <c r="B226" s="35" t="s">
        <v>536</v>
      </c>
      <c r="C226" s="41" t="s">
        <v>531</v>
      </c>
      <c r="D226" s="53" t="s">
        <v>14</v>
      </c>
      <c r="E226" s="53">
        <v>10</v>
      </c>
      <c r="F226" s="53">
        <v>11</v>
      </c>
      <c r="G226" s="90">
        <f>SUM(E226+F226)</f>
        <v>21</v>
      </c>
    </row>
    <row r="227" spans="1:7" s="30" customFormat="1" ht="15">
      <c r="A227" s="34"/>
      <c r="B227" s="35"/>
      <c r="C227" s="35"/>
      <c r="D227" s="98" t="s">
        <v>75</v>
      </c>
      <c r="E227" s="98"/>
      <c r="F227" s="98"/>
      <c r="G227" s="90">
        <f>SUM(G222:G226)</f>
        <v>453.1</v>
      </c>
    </row>
    <row r="228" spans="1:7" ht="15">
      <c r="A228" s="52"/>
      <c r="B228" s="37">
        <v>12</v>
      </c>
      <c r="C228" s="38" t="s">
        <v>24</v>
      </c>
      <c r="D228" s="37"/>
      <c r="E228" s="37"/>
      <c r="F228" s="37"/>
      <c r="G228" s="40"/>
    </row>
    <row r="229" spans="1:7" ht="76.5">
      <c r="A229" s="36" t="s">
        <v>344</v>
      </c>
      <c r="B229" s="37" t="s">
        <v>185</v>
      </c>
      <c r="C229" s="38" t="s">
        <v>397</v>
      </c>
      <c r="D229" s="37" t="s">
        <v>4</v>
      </c>
      <c r="E229" s="39">
        <v>424.6</v>
      </c>
      <c r="F229" s="40">
        <v>5</v>
      </c>
      <c r="G229" s="40">
        <f>E229*F229</f>
        <v>2123</v>
      </c>
    </row>
    <row r="230" spans="1:7" ht="15">
      <c r="A230" s="82"/>
      <c r="B230" s="83"/>
      <c r="C230" s="84"/>
      <c r="D230" s="99" t="s">
        <v>512</v>
      </c>
      <c r="E230" s="100"/>
      <c r="F230" s="101"/>
      <c r="G230" s="40">
        <f>SUM(G229:G229)</f>
        <v>2123</v>
      </c>
    </row>
    <row r="231" spans="1:7" ht="15">
      <c r="A231" s="85"/>
      <c r="B231" s="86"/>
      <c r="C231" s="86"/>
      <c r="D231" s="99" t="s">
        <v>10</v>
      </c>
      <c r="E231" s="100"/>
      <c r="F231" s="101"/>
      <c r="G231" s="40">
        <f>SUM(G4+G10+G16+G46+G54+G65+G76+G148+G202+G220+G227+G230)</f>
        <v>1453487.7374000002</v>
      </c>
    </row>
    <row r="232" spans="1:7" ht="15">
      <c r="A232" s="85"/>
      <c r="B232" s="86"/>
      <c r="C232" s="86"/>
      <c r="D232" s="99" t="s">
        <v>508</v>
      </c>
      <c r="E232" s="100"/>
      <c r="F232" s="101"/>
      <c r="G232" s="37">
        <v>20.34</v>
      </c>
    </row>
    <row r="233" spans="1:7" ht="15">
      <c r="A233" s="85"/>
      <c r="B233" s="86"/>
      <c r="C233" s="86"/>
      <c r="D233" s="99" t="s">
        <v>8</v>
      </c>
      <c r="E233" s="100"/>
      <c r="F233" s="101"/>
      <c r="G233" s="40">
        <f>((G231*((1+G232/100))))</f>
        <v>1749127.1431871604</v>
      </c>
    </row>
    <row r="259" ht="15">
      <c r="C259" s="7"/>
    </row>
  </sheetData>
  <sheetProtection/>
  <mergeCells count="15">
    <mergeCell ref="D148:F148"/>
    <mergeCell ref="D232:F232"/>
    <mergeCell ref="D231:F231"/>
    <mergeCell ref="D16:F16"/>
    <mergeCell ref="D46:F46"/>
    <mergeCell ref="D4:F4"/>
    <mergeCell ref="D10:F10"/>
    <mergeCell ref="D227:F227"/>
    <mergeCell ref="D233:F233"/>
    <mergeCell ref="D54:F54"/>
    <mergeCell ref="D65:F65"/>
    <mergeCell ref="D76:F76"/>
    <mergeCell ref="D202:F202"/>
    <mergeCell ref="D230:F230"/>
    <mergeCell ref="D220:F220"/>
  </mergeCells>
  <printOptions/>
  <pageMargins left="0.511811024" right="0.511811024" top="1.6354166666666667" bottom="0.787401575" header="0.31496062" footer="0.31496062"/>
  <pageSetup horizontalDpi="600" verticalDpi="600" orientation="portrait" paperSize="9" r:id="rId2"/>
  <headerFooter>
    <oddHeader>&amp;L&amp;G&amp;C&amp;"Times,Negrito"SECRETARIA MUNICIPAL DE ASSISTÊNCIA SOCIAL
&amp;"Times,Regular"&amp;10OBRA: CONSTRUÇÃO DO CENTRO DIA - PARQUE DAS GLICÍNEAS
ENG. LUÍS ODONE FILIPPIN&amp;R
DATA: 12/abril/2022
PLANILHA ORÇAMENTÁRIA</oddHeader>
    <oddFooter>&amp;L&amp;P/&amp;N&amp;CRua Aldir Pedron nº 898 fone (044) 3649 7800 PALOTINA PR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view="pageLayout" zoomScale="85" zoomScalePageLayoutView="85" workbookViewId="0" topLeftCell="A7">
      <selection activeCell="N23" sqref="N23"/>
    </sheetView>
  </sheetViews>
  <sheetFormatPr defaultColWidth="9.140625" defaultRowHeight="15"/>
  <cols>
    <col min="1" max="1" width="10.140625" style="0" customWidth="1"/>
    <col min="2" max="6" width="16.8515625" style="0" customWidth="1"/>
    <col min="7" max="12" width="16.8515625" style="93" customWidth="1"/>
    <col min="13" max="13" width="16.8515625" style="0" customWidth="1"/>
    <col min="14" max="14" width="13.57421875" style="0" customWidth="1"/>
  </cols>
  <sheetData>
    <row r="1" spans="1:14" ht="15">
      <c r="A1" s="105" t="s">
        <v>1</v>
      </c>
      <c r="B1" s="102" t="s">
        <v>23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5" t="s">
        <v>8</v>
      </c>
    </row>
    <row r="2" spans="1:14" ht="15">
      <c r="A2" s="105"/>
      <c r="B2" s="94" t="s">
        <v>542</v>
      </c>
      <c r="C2" s="94" t="s">
        <v>543</v>
      </c>
      <c r="D2" s="94" t="s">
        <v>544</v>
      </c>
      <c r="E2" s="94" t="s">
        <v>545</v>
      </c>
      <c r="F2" s="94" t="s">
        <v>546</v>
      </c>
      <c r="G2" s="94" t="s">
        <v>547</v>
      </c>
      <c r="H2" s="94" t="s">
        <v>548</v>
      </c>
      <c r="I2" s="94" t="s">
        <v>549</v>
      </c>
      <c r="J2" s="94" t="s">
        <v>550</v>
      </c>
      <c r="K2" s="94" t="s">
        <v>551</v>
      </c>
      <c r="L2" s="94" t="s">
        <v>552</v>
      </c>
      <c r="M2" s="94" t="s">
        <v>553</v>
      </c>
      <c r="N2" s="105"/>
    </row>
    <row r="3" spans="1:14" ht="15">
      <c r="A3" s="106">
        <v>1</v>
      </c>
      <c r="B3" s="2">
        <v>8.33</v>
      </c>
      <c r="C3" s="2">
        <v>8.33</v>
      </c>
      <c r="D3" s="92">
        <v>8.33</v>
      </c>
      <c r="E3" s="92">
        <v>8.33</v>
      </c>
      <c r="F3" s="92">
        <v>8.33</v>
      </c>
      <c r="G3" s="92">
        <v>8.33</v>
      </c>
      <c r="H3" s="92">
        <v>8.33</v>
      </c>
      <c r="I3" s="92">
        <v>8.33</v>
      </c>
      <c r="J3" s="92">
        <v>8.33</v>
      </c>
      <c r="K3" s="92">
        <v>8.33</v>
      </c>
      <c r="L3" s="92">
        <v>8.33</v>
      </c>
      <c r="M3" s="92">
        <v>8.37</v>
      </c>
      <c r="N3" s="1"/>
    </row>
    <row r="4" spans="1:14" ht="15">
      <c r="A4" s="106"/>
      <c r="B4" s="2">
        <f>B3</f>
        <v>8.33</v>
      </c>
      <c r="C4" s="92">
        <f>(B4+C3)</f>
        <v>16.66</v>
      </c>
      <c r="D4" s="92">
        <f aca="true" t="shared" si="0" ref="D4:M4">(C4+D3)</f>
        <v>24.990000000000002</v>
      </c>
      <c r="E4" s="92">
        <f t="shared" si="0"/>
        <v>33.32</v>
      </c>
      <c r="F4" s="92">
        <f t="shared" si="0"/>
        <v>41.65</v>
      </c>
      <c r="G4" s="92">
        <f t="shared" si="0"/>
        <v>49.98</v>
      </c>
      <c r="H4" s="92">
        <f t="shared" si="0"/>
        <v>58.309999999999995</v>
      </c>
      <c r="I4" s="92">
        <f t="shared" si="0"/>
        <v>66.64</v>
      </c>
      <c r="J4" s="92">
        <f t="shared" si="0"/>
        <v>74.97</v>
      </c>
      <c r="K4" s="92">
        <f t="shared" si="0"/>
        <v>83.3</v>
      </c>
      <c r="L4" s="92">
        <f t="shared" si="0"/>
        <v>91.63</v>
      </c>
      <c r="M4" s="92">
        <f t="shared" si="0"/>
        <v>100</v>
      </c>
      <c r="N4" s="1">
        <f>SUM(B3:M3)</f>
        <v>100</v>
      </c>
    </row>
    <row r="5" spans="1:14" ht="15">
      <c r="A5" s="106"/>
      <c r="B5" s="3">
        <f>(N5*B4)/100</f>
        <v>369.732048</v>
      </c>
      <c r="C5" s="95">
        <f>((N5*C3)/100)</f>
        <v>369.732048</v>
      </c>
      <c r="D5" s="4">
        <f>((N5*D3)/100)</f>
        <v>369.732048</v>
      </c>
      <c r="E5" s="4">
        <f>((N5*E3)/100)</f>
        <v>369.732048</v>
      </c>
      <c r="F5" s="4">
        <f>((N5*F3)/100)</f>
        <v>369.732048</v>
      </c>
      <c r="G5" s="4">
        <f>((N5*G3)/100)</f>
        <v>369.732048</v>
      </c>
      <c r="H5" s="4">
        <f>((N5*H3)/100)</f>
        <v>369.732048</v>
      </c>
      <c r="I5" s="4">
        <f>((N5*I3)/100)</f>
        <v>369.732048</v>
      </c>
      <c r="J5" s="4">
        <f>((N5*J3)/100)</f>
        <v>369.732048</v>
      </c>
      <c r="K5" s="4">
        <f>((N5*K3)/100)</f>
        <v>369.732048</v>
      </c>
      <c r="L5" s="4">
        <f>((N5*L3)/100)</f>
        <v>369.732048</v>
      </c>
      <c r="M5" s="4">
        <f>((N5:N8*M3)/100)</f>
        <v>371.5074719999999</v>
      </c>
      <c r="N5" s="4">
        <f>ORÇAMENTO!G4</f>
        <v>4438.5599999999995</v>
      </c>
    </row>
    <row r="6" spans="1:14" ht="15">
      <c r="A6" s="106">
        <v>2</v>
      </c>
      <c r="B6" s="4">
        <f>(N6*B5)/100</f>
        <v>0</v>
      </c>
      <c r="C6" s="2">
        <v>20</v>
      </c>
      <c r="D6" s="2">
        <v>80</v>
      </c>
      <c r="E6" s="2">
        <v>0</v>
      </c>
      <c r="F6" s="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/>
      <c r="M6" s="2">
        <v>0</v>
      </c>
      <c r="N6" s="1"/>
    </row>
    <row r="7" spans="1:14" ht="15">
      <c r="A7" s="106"/>
      <c r="B7" s="4">
        <f>(N7*B6)/100</f>
        <v>0</v>
      </c>
      <c r="C7" s="2">
        <f aca="true" t="shared" si="1" ref="C7:L7">B7+C6</f>
        <v>20</v>
      </c>
      <c r="D7" s="2">
        <f t="shared" si="1"/>
        <v>100</v>
      </c>
      <c r="E7" s="2">
        <f t="shared" si="1"/>
        <v>100</v>
      </c>
      <c r="F7" s="2">
        <f t="shared" si="1"/>
        <v>100</v>
      </c>
      <c r="G7" s="92">
        <f t="shared" si="1"/>
        <v>100</v>
      </c>
      <c r="H7" s="92">
        <f t="shared" si="1"/>
        <v>100</v>
      </c>
      <c r="I7" s="92">
        <f t="shared" si="1"/>
        <v>100</v>
      </c>
      <c r="J7" s="92">
        <f t="shared" si="1"/>
        <v>100</v>
      </c>
      <c r="K7" s="92">
        <f t="shared" si="1"/>
        <v>100</v>
      </c>
      <c r="L7" s="92">
        <f t="shared" si="1"/>
        <v>100</v>
      </c>
      <c r="M7" s="2">
        <f>F7+M6</f>
        <v>100</v>
      </c>
      <c r="N7" s="1">
        <f>SUM(B6:M6)</f>
        <v>100</v>
      </c>
    </row>
    <row r="8" spans="1:14" ht="15">
      <c r="A8" s="106"/>
      <c r="B8" s="3">
        <f>(N8*B7)/100</f>
        <v>0</v>
      </c>
      <c r="C8" s="3">
        <f>(C6*$N8)/D10</f>
        <v>2168.85</v>
      </c>
      <c r="D8" s="96">
        <f aca="true" t="shared" si="2" ref="D8:M8">(D6*$N8)/100</f>
        <v>8675.4</v>
      </c>
      <c r="E8" s="3">
        <f t="shared" si="2"/>
        <v>0</v>
      </c>
      <c r="F8" s="3">
        <f t="shared" si="2"/>
        <v>0</v>
      </c>
      <c r="G8" s="4">
        <f t="shared" si="2"/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3">
        <f t="shared" si="2"/>
        <v>0</v>
      </c>
      <c r="N8" s="4">
        <f>ORÇAMENTO!G10</f>
        <v>10844.25</v>
      </c>
    </row>
    <row r="9" spans="1:14" ht="15">
      <c r="A9" s="106">
        <v>3</v>
      </c>
      <c r="B9" s="2">
        <v>80</v>
      </c>
      <c r="C9" s="2">
        <v>20</v>
      </c>
      <c r="D9" s="2">
        <v>0</v>
      </c>
      <c r="E9" s="2">
        <v>0</v>
      </c>
      <c r="F9" s="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2">
        <v>0</v>
      </c>
      <c r="N9" s="1"/>
    </row>
    <row r="10" spans="1:14" ht="15">
      <c r="A10" s="106"/>
      <c r="B10" s="2">
        <f>B9</f>
        <v>80</v>
      </c>
      <c r="C10" s="2">
        <f aca="true" t="shared" si="3" ref="C10:L10">B10+C9</f>
        <v>100</v>
      </c>
      <c r="D10" s="2">
        <f t="shared" si="3"/>
        <v>100</v>
      </c>
      <c r="E10" s="2">
        <f t="shared" si="3"/>
        <v>100</v>
      </c>
      <c r="F10" s="2">
        <f t="shared" si="3"/>
        <v>100</v>
      </c>
      <c r="G10" s="92">
        <f t="shared" si="3"/>
        <v>100</v>
      </c>
      <c r="H10" s="92">
        <f t="shared" si="3"/>
        <v>100</v>
      </c>
      <c r="I10" s="92">
        <f t="shared" si="3"/>
        <v>100</v>
      </c>
      <c r="J10" s="92">
        <f t="shared" si="3"/>
        <v>100</v>
      </c>
      <c r="K10" s="92">
        <f t="shared" si="3"/>
        <v>100</v>
      </c>
      <c r="L10" s="92">
        <f t="shared" si="3"/>
        <v>100</v>
      </c>
      <c r="M10" s="2">
        <f>F10+M9</f>
        <v>100</v>
      </c>
      <c r="N10" s="1">
        <f>SUM(B9:M9)</f>
        <v>100</v>
      </c>
    </row>
    <row r="11" spans="1:14" ht="15">
      <c r="A11" s="106"/>
      <c r="B11" s="3">
        <f>(N11*B10)/100</f>
        <v>10230.431999999999</v>
      </c>
      <c r="C11" s="3">
        <f aca="true" t="shared" si="4" ref="C11:M11">(C9*$N11)/100</f>
        <v>2557.6079999999997</v>
      </c>
      <c r="D11" s="3">
        <f t="shared" si="4"/>
        <v>0</v>
      </c>
      <c r="E11" s="3">
        <f t="shared" si="4"/>
        <v>0</v>
      </c>
      <c r="F11" s="3">
        <f t="shared" si="4"/>
        <v>0</v>
      </c>
      <c r="G11" s="4">
        <f t="shared" si="4"/>
        <v>0</v>
      </c>
      <c r="H11" s="4">
        <f t="shared" si="4"/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3">
        <f t="shared" si="4"/>
        <v>0</v>
      </c>
      <c r="N11" s="4">
        <f>ORÇAMENTO!G16</f>
        <v>12788.039999999999</v>
      </c>
    </row>
    <row r="12" spans="1:14" ht="15">
      <c r="A12" s="106">
        <v>4</v>
      </c>
      <c r="B12" s="2">
        <v>0</v>
      </c>
      <c r="C12" s="2">
        <v>10</v>
      </c>
      <c r="D12" s="2">
        <v>20</v>
      </c>
      <c r="E12" s="2">
        <v>20</v>
      </c>
      <c r="F12" s="2">
        <v>10</v>
      </c>
      <c r="G12" s="92">
        <v>20</v>
      </c>
      <c r="H12" s="92">
        <v>10</v>
      </c>
      <c r="I12" s="92">
        <v>10</v>
      </c>
      <c r="J12" s="92">
        <v>0</v>
      </c>
      <c r="K12" s="92">
        <v>0</v>
      </c>
      <c r="L12" s="92">
        <v>0</v>
      </c>
      <c r="M12" s="2">
        <v>0</v>
      </c>
      <c r="N12" s="1"/>
    </row>
    <row r="13" spans="1:14" ht="15">
      <c r="A13" s="106"/>
      <c r="B13" s="2">
        <f>B12</f>
        <v>0</v>
      </c>
      <c r="C13" s="2">
        <f aca="true" t="shared" si="5" ref="C13:L13">B13+C12</f>
        <v>10</v>
      </c>
      <c r="D13" s="2">
        <f t="shared" si="5"/>
        <v>30</v>
      </c>
      <c r="E13" s="2">
        <f t="shared" si="5"/>
        <v>50</v>
      </c>
      <c r="F13" s="2">
        <f t="shared" si="5"/>
        <v>60</v>
      </c>
      <c r="G13" s="92">
        <f t="shared" si="5"/>
        <v>80</v>
      </c>
      <c r="H13" s="92">
        <f t="shared" si="5"/>
        <v>90</v>
      </c>
      <c r="I13" s="92">
        <f t="shared" si="5"/>
        <v>100</v>
      </c>
      <c r="J13" s="92">
        <f t="shared" si="5"/>
        <v>100</v>
      </c>
      <c r="K13" s="92">
        <f t="shared" si="5"/>
        <v>100</v>
      </c>
      <c r="L13" s="92">
        <f t="shared" si="5"/>
        <v>100</v>
      </c>
      <c r="M13" s="2">
        <f>(L13+M12)</f>
        <v>100</v>
      </c>
      <c r="N13" s="1">
        <f>SUM(B12:M12)</f>
        <v>100</v>
      </c>
    </row>
    <row r="14" spans="1:14" ht="15">
      <c r="A14" s="106"/>
      <c r="B14" s="3">
        <f>(N14*B13)/100</f>
        <v>0</v>
      </c>
      <c r="C14" s="3">
        <f aca="true" t="shared" si="6" ref="C14:M14">(C12*$N14)/100</f>
        <v>56656.10079999999</v>
      </c>
      <c r="D14" s="3">
        <f t="shared" si="6"/>
        <v>113312.20159999999</v>
      </c>
      <c r="E14" s="3">
        <f t="shared" si="6"/>
        <v>113312.20159999999</v>
      </c>
      <c r="F14" s="3">
        <f t="shared" si="6"/>
        <v>56656.10079999999</v>
      </c>
      <c r="G14" s="4">
        <f t="shared" si="6"/>
        <v>113312.20159999999</v>
      </c>
      <c r="H14" s="4">
        <f t="shared" si="6"/>
        <v>56656.10079999999</v>
      </c>
      <c r="I14" s="4">
        <f t="shared" si="6"/>
        <v>56656.10079999999</v>
      </c>
      <c r="J14" s="4">
        <f t="shared" si="6"/>
        <v>0</v>
      </c>
      <c r="K14" s="4">
        <f t="shared" si="6"/>
        <v>0</v>
      </c>
      <c r="L14" s="4">
        <f t="shared" si="6"/>
        <v>0</v>
      </c>
      <c r="M14" s="3">
        <f t="shared" si="6"/>
        <v>0</v>
      </c>
      <c r="N14" s="4">
        <f>ORÇAMENTO!G46</f>
        <v>566561.0079999999</v>
      </c>
    </row>
    <row r="15" spans="1:14" ht="15">
      <c r="A15" s="106">
        <v>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92">
        <v>0</v>
      </c>
      <c r="H15" s="92">
        <v>0</v>
      </c>
      <c r="I15" s="92">
        <v>0</v>
      </c>
      <c r="J15" s="92">
        <v>25</v>
      </c>
      <c r="K15" s="92">
        <v>25</v>
      </c>
      <c r="L15" s="92">
        <v>40</v>
      </c>
      <c r="M15" s="2">
        <v>10</v>
      </c>
      <c r="N15" s="1"/>
    </row>
    <row r="16" spans="1:14" ht="15">
      <c r="A16" s="106"/>
      <c r="B16" s="2">
        <f>B15</f>
        <v>0</v>
      </c>
      <c r="C16" s="2">
        <f aca="true" t="shared" si="7" ref="C16:L16">B16+C15</f>
        <v>0</v>
      </c>
      <c r="D16" s="2">
        <f t="shared" si="7"/>
        <v>0</v>
      </c>
      <c r="E16" s="2">
        <f t="shared" si="7"/>
        <v>0</v>
      </c>
      <c r="F16" s="2">
        <f t="shared" si="7"/>
        <v>0</v>
      </c>
      <c r="G16" s="92">
        <f t="shared" si="7"/>
        <v>0</v>
      </c>
      <c r="H16" s="92">
        <f t="shared" si="7"/>
        <v>0</v>
      </c>
      <c r="I16" s="92">
        <f t="shared" si="7"/>
        <v>0</v>
      </c>
      <c r="J16" s="92">
        <f t="shared" si="7"/>
        <v>25</v>
      </c>
      <c r="K16" s="92">
        <f t="shared" si="7"/>
        <v>50</v>
      </c>
      <c r="L16" s="92">
        <f t="shared" si="7"/>
        <v>90</v>
      </c>
      <c r="M16" s="2">
        <f>(L16+M15)</f>
        <v>100</v>
      </c>
      <c r="N16" s="1">
        <f>SUM(B15:M15)</f>
        <v>100</v>
      </c>
    </row>
    <row r="17" spans="1:14" ht="15">
      <c r="A17" s="106"/>
      <c r="B17" s="3">
        <f>(N17*B16)/100</f>
        <v>0</v>
      </c>
      <c r="C17" s="3">
        <f aca="true" t="shared" si="8" ref="C17:M17">(C15*$N17)/100</f>
        <v>0</v>
      </c>
      <c r="D17" s="3">
        <f t="shared" si="8"/>
        <v>0</v>
      </c>
      <c r="E17" s="3">
        <f t="shared" si="8"/>
        <v>0</v>
      </c>
      <c r="F17" s="3">
        <f t="shared" si="8"/>
        <v>0</v>
      </c>
      <c r="G17" s="4">
        <f t="shared" si="8"/>
        <v>0</v>
      </c>
      <c r="H17" s="4">
        <f t="shared" si="8"/>
        <v>0</v>
      </c>
      <c r="I17" s="4">
        <f t="shared" si="8"/>
        <v>0</v>
      </c>
      <c r="J17" s="4">
        <f t="shared" si="8"/>
        <v>48675.544</v>
      </c>
      <c r="K17" s="4">
        <f t="shared" si="8"/>
        <v>48675.544</v>
      </c>
      <c r="L17" s="4">
        <f t="shared" si="8"/>
        <v>77880.8704</v>
      </c>
      <c r="M17" s="3">
        <f t="shared" si="8"/>
        <v>19470.2176</v>
      </c>
      <c r="N17" s="4">
        <f>ORÇAMENTO!G54</f>
        <v>194702.176</v>
      </c>
    </row>
    <row r="18" spans="1:14" ht="15">
      <c r="A18" s="106">
        <v>6</v>
      </c>
      <c r="B18" s="2">
        <v>0</v>
      </c>
      <c r="C18" s="2">
        <v>0</v>
      </c>
      <c r="D18" s="2">
        <v>0</v>
      </c>
      <c r="E18" s="2">
        <v>0</v>
      </c>
      <c r="F18" s="2">
        <v>20</v>
      </c>
      <c r="G18" s="92">
        <v>20</v>
      </c>
      <c r="H18" s="92">
        <v>20</v>
      </c>
      <c r="I18" s="92">
        <v>10</v>
      </c>
      <c r="J18" s="92">
        <v>10</v>
      </c>
      <c r="K18" s="92">
        <v>20</v>
      </c>
      <c r="L18" s="92">
        <v>0</v>
      </c>
      <c r="M18" s="2">
        <v>0</v>
      </c>
      <c r="N18" s="1"/>
    </row>
    <row r="19" spans="1:14" ht="15">
      <c r="A19" s="106"/>
      <c r="B19" s="2">
        <f>B18</f>
        <v>0</v>
      </c>
      <c r="C19" s="2">
        <f aca="true" t="shared" si="9" ref="C19:L19">B19+C18</f>
        <v>0</v>
      </c>
      <c r="D19" s="2">
        <f t="shared" si="9"/>
        <v>0</v>
      </c>
      <c r="E19" s="2">
        <f t="shared" si="9"/>
        <v>0</v>
      </c>
      <c r="F19" s="2">
        <f t="shared" si="9"/>
        <v>20</v>
      </c>
      <c r="G19" s="92">
        <f t="shared" si="9"/>
        <v>40</v>
      </c>
      <c r="H19" s="92">
        <f t="shared" si="9"/>
        <v>60</v>
      </c>
      <c r="I19" s="92">
        <f t="shared" si="9"/>
        <v>70</v>
      </c>
      <c r="J19" s="92">
        <f t="shared" si="9"/>
        <v>80</v>
      </c>
      <c r="K19" s="92">
        <f t="shared" si="9"/>
        <v>100</v>
      </c>
      <c r="L19" s="92">
        <f t="shared" si="9"/>
        <v>100</v>
      </c>
      <c r="M19" s="2">
        <f>(L19+M18)</f>
        <v>100</v>
      </c>
      <c r="N19" s="1">
        <f>SUM(B18:M18)</f>
        <v>100</v>
      </c>
    </row>
    <row r="20" spans="1:14" ht="15">
      <c r="A20" s="106"/>
      <c r="B20" s="3">
        <f>(N20*B19)/100</f>
        <v>0</v>
      </c>
      <c r="C20" s="3">
        <f aca="true" t="shared" si="10" ref="C20:M20">(C18*$N20)/100</f>
        <v>0</v>
      </c>
      <c r="D20" s="3">
        <f t="shared" si="10"/>
        <v>0</v>
      </c>
      <c r="E20" s="3">
        <f t="shared" si="10"/>
        <v>0</v>
      </c>
      <c r="F20" s="3">
        <f t="shared" si="10"/>
        <v>60997.78372000001</v>
      </c>
      <c r="G20" s="4">
        <f t="shared" si="10"/>
        <v>60997.78372000001</v>
      </c>
      <c r="H20" s="4">
        <f t="shared" si="10"/>
        <v>60997.78372000001</v>
      </c>
      <c r="I20" s="4">
        <f t="shared" si="10"/>
        <v>30498.891860000003</v>
      </c>
      <c r="J20" s="4">
        <f t="shared" si="10"/>
        <v>30498.891860000003</v>
      </c>
      <c r="K20" s="4">
        <f t="shared" si="10"/>
        <v>60997.78372000001</v>
      </c>
      <c r="L20" s="4">
        <f t="shared" si="10"/>
        <v>0</v>
      </c>
      <c r="M20" s="3">
        <f t="shared" si="10"/>
        <v>0</v>
      </c>
      <c r="N20" s="4">
        <f>ORÇAMENTO!G65</f>
        <v>304988.91860000003</v>
      </c>
    </row>
    <row r="21" spans="1:14" ht="15">
      <c r="A21" s="106">
        <v>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92">
        <v>50</v>
      </c>
      <c r="H21" s="92">
        <v>20</v>
      </c>
      <c r="I21" s="92">
        <v>0</v>
      </c>
      <c r="J21" s="92">
        <v>0</v>
      </c>
      <c r="K21" s="92">
        <v>0</v>
      </c>
      <c r="L21" s="92">
        <v>15</v>
      </c>
      <c r="M21" s="2">
        <v>15</v>
      </c>
      <c r="N21" s="1"/>
    </row>
    <row r="22" spans="1:14" ht="15">
      <c r="A22" s="106"/>
      <c r="B22" s="2">
        <f>B21</f>
        <v>0</v>
      </c>
      <c r="C22" s="2">
        <f aca="true" t="shared" si="11" ref="C22:M22">B22+C21</f>
        <v>0</v>
      </c>
      <c r="D22" s="2">
        <f t="shared" si="11"/>
        <v>0</v>
      </c>
      <c r="E22" s="2">
        <f t="shared" si="11"/>
        <v>0</v>
      </c>
      <c r="F22" s="2">
        <f t="shared" si="11"/>
        <v>0</v>
      </c>
      <c r="G22" s="92">
        <f t="shared" si="11"/>
        <v>50</v>
      </c>
      <c r="H22" s="92">
        <f t="shared" si="11"/>
        <v>70</v>
      </c>
      <c r="I22" s="92">
        <f t="shared" si="11"/>
        <v>70</v>
      </c>
      <c r="J22" s="92">
        <f t="shared" si="11"/>
        <v>70</v>
      </c>
      <c r="K22" s="92">
        <f t="shared" si="11"/>
        <v>70</v>
      </c>
      <c r="L22" s="92">
        <f t="shared" si="11"/>
        <v>85</v>
      </c>
      <c r="M22" s="2">
        <f t="shared" si="11"/>
        <v>100</v>
      </c>
      <c r="N22" s="1">
        <f>SUM(B21:M21)</f>
        <v>100</v>
      </c>
    </row>
    <row r="23" spans="1:14" ht="15">
      <c r="A23" s="106"/>
      <c r="B23" s="3">
        <f>(N23*B22)/100</f>
        <v>0</v>
      </c>
      <c r="C23" s="3">
        <f aca="true" t="shared" si="12" ref="C23:M23">(C21*$N23)/100</f>
        <v>0</v>
      </c>
      <c r="D23" s="3">
        <f t="shared" si="12"/>
        <v>0</v>
      </c>
      <c r="E23" s="3">
        <f t="shared" si="12"/>
        <v>0</v>
      </c>
      <c r="F23" s="3">
        <f t="shared" si="12"/>
        <v>0</v>
      </c>
      <c r="G23" s="4">
        <f t="shared" si="12"/>
        <v>42095.3933</v>
      </c>
      <c r="H23" s="4">
        <f t="shared" si="12"/>
        <v>16838.157320000002</v>
      </c>
      <c r="I23" s="4">
        <f t="shared" si="12"/>
        <v>0</v>
      </c>
      <c r="J23" s="4">
        <f t="shared" si="12"/>
        <v>0</v>
      </c>
      <c r="K23" s="4">
        <f t="shared" si="12"/>
        <v>0</v>
      </c>
      <c r="L23" s="4">
        <f t="shared" si="12"/>
        <v>12628.61799</v>
      </c>
      <c r="M23" s="3">
        <f t="shared" si="12"/>
        <v>12628.61799</v>
      </c>
      <c r="N23" s="4">
        <f>ORÇAMENTO!G76</f>
        <v>84190.7866</v>
      </c>
    </row>
    <row r="24" spans="1:14" ht="15">
      <c r="A24" s="106">
        <v>8</v>
      </c>
      <c r="B24" s="2">
        <v>0</v>
      </c>
      <c r="C24" s="2">
        <v>5</v>
      </c>
      <c r="D24" s="2">
        <v>0</v>
      </c>
      <c r="E24" s="2">
        <v>0</v>
      </c>
      <c r="F24" s="2">
        <v>0</v>
      </c>
      <c r="G24" s="92">
        <v>0</v>
      </c>
      <c r="H24" s="92">
        <v>0</v>
      </c>
      <c r="I24" s="92">
        <v>45</v>
      </c>
      <c r="J24" s="92">
        <v>10</v>
      </c>
      <c r="K24" s="92">
        <v>0</v>
      </c>
      <c r="L24" s="92">
        <v>20</v>
      </c>
      <c r="M24" s="2">
        <v>20</v>
      </c>
      <c r="N24" s="1"/>
    </row>
    <row r="25" spans="1:14" ht="15">
      <c r="A25" s="106"/>
      <c r="B25" s="2">
        <f>B24</f>
        <v>0</v>
      </c>
      <c r="C25" s="2">
        <f aca="true" t="shared" si="13" ref="C25:L25">B25+C24</f>
        <v>5</v>
      </c>
      <c r="D25" s="2">
        <f t="shared" si="13"/>
        <v>5</v>
      </c>
      <c r="E25" s="2">
        <f t="shared" si="13"/>
        <v>5</v>
      </c>
      <c r="F25" s="2">
        <f t="shared" si="13"/>
        <v>5</v>
      </c>
      <c r="G25" s="92">
        <f t="shared" si="13"/>
        <v>5</v>
      </c>
      <c r="H25" s="92">
        <f t="shared" si="13"/>
        <v>5</v>
      </c>
      <c r="I25" s="92">
        <f t="shared" si="13"/>
        <v>50</v>
      </c>
      <c r="J25" s="92">
        <f t="shared" si="13"/>
        <v>60</v>
      </c>
      <c r="K25" s="92">
        <f t="shared" si="13"/>
        <v>60</v>
      </c>
      <c r="L25" s="92">
        <f t="shared" si="13"/>
        <v>80</v>
      </c>
      <c r="M25" s="2">
        <f>(L25+M24)</f>
        <v>100</v>
      </c>
      <c r="N25" s="1">
        <f>SUM(B24:M24)</f>
        <v>100</v>
      </c>
    </row>
    <row r="26" spans="1:14" ht="15">
      <c r="A26" s="106"/>
      <c r="B26" s="3">
        <f>(N26*B25)/100</f>
        <v>0</v>
      </c>
      <c r="C26" s="3">
        <f aca="true" t="shared" si="14" ref="C26:M26">(C24*$N26)/100</f>
        <v>2420.0769450000007</v>
      </c>
      <c r="D26" s="3">
        <f t="shared" si="14"/>
        <v>0</v>
      </c>
      <c r="E26" s="3">
        <f t="shared" si="14"/>
        <v>0</v>
      </c>
      <c r="F26" s="3">
        <f t="shared" si="14"/>
        <v>0</v>
      </c>
      <c r="G26" s="4">
        <f t="shared" si="14"/>
        <v>0</v>
      </c>
      <c r="H26" s="4">
        <f t="shared" si="14"/>
        <v>0</v>
      </c>
      <c r="I26" s="4">
        <f t="shared" si="14"/>
        <v>21780.692505000006</v>
      </c>
      <c r="J26" s="4">
        <f t="shared" si="14"/>
        <v>4840.153890000001</v>
      </c>
      <c r="K26" s="4">
        <f t="shared" si="14"/>
        <v>0</v>
      </c>
      <c r="L26" s="4">
        <f t="shared" si="14"/>
        <v>9680.307780000003</v>
      </c>
      <c r="M26" s="3">
        <f t="shared" si="14"/>
        <v>9680.307780000003</v>
      </c>
      <c r="N26" s="4">
        <f>ORÇAMENTO!G148</f>
        <v>48401.538900000014</v>
      </c>
    </row>
    <row r="27" spans="1:14" ht="15">
      <c r="A27" s="106">
        <v>9</v>
      </c>
      <c r="B27" s="2">
        <v>0</v>
      </c>
      <c r="C27" s="2">
        <v>5</v>
      </c>
      <c r="D27" s="2">
        <v>0</v>
      </c>
      <c r="E27" s="2">
        <v>0</v>
      </c>
      <c r="F27" s="2">
        <v>0</v>
      </c>
      <c r="G27" s="92">
        <v>0</v>
      </c>
      <c r="H27" s="92">
        <v>0</v>
      </c>
      <c r="I27" s="92">
        <v>30</v>
      </c>
      <c r="J27" s="92">
        <v>25</v>
      </c>
      <c r="K27" s="92">
        <v>10</v>
      </c>
      <c r="L27" s="92">
        <v>15</v>
      </c>
      <c r="M27" s="2">
        <v>15</v>
      </c>
      <c r="N27" s="1"/>
    </row>
    <row r="28" spans="1:14" ht="15">
      <c r="A28" s="106"/>
      <c r="B28" s="2">
        <f>B27</f>
        <v>0</v>
      </c>
      <c r="C28" s="2">
        <f aca="true" t="shared" si="15" ref="C28:L28">B28+C27</f>
        <v>5</v>
      </c>
      <c r="D28" s="2">
        <f t="shared" si="15"/>
        <v>5</v>
      </c>
      <c r="E28" s="2">
        <f t="shared" si="15"/>
        <v>5</v>
      </c>
      <c r="F28" s="2">
        <f t="shared" si="15"/>
        <v>5</v>
      </c>
      <c r="G28" s="92">
        <f t="shared" si="15"/>
        <v>5</v>
      </c>
      <c r="H28" s="92">
        <f t="shared" si="15"/>
        <v>5</v>
      </c>
      <c r="I28" s="92">
        <f t="shared" si="15"/>
        <v>35</v>
      </c>
      <c r="J28" s="92">
        <f t="shared" si="15"/>
        <v>60</v>
      </c>
      <c r="K28" s="92">
        <f t="shared" si="15"/>
        <v>70</v>
      </c>
      <c r="L28" s="92">
        <f t="shared" si="15"/>
        <v>85</v>
      </c>
      <c r="M28" s="2">
        <f>(L28+M27)</f>
        <v>100</v>
      </c>
      <c r="N28" s="1">
        <f>SUM(B27:M27)</f>
        <v>100</v>
      </c>
    </row>
    <row r="29" spans="1:14" ht="15">
      <c r="A29" s="106"/>
      <c r="B29" s="3">
        <f>(N29*B28)/100</f>
        <v>0</v>
      </c>
      <c r="C29" s="3">
        <f aca="true" t="shared" si="16" ref="C29:M29">(C27*$N29)/100</f>
        <v>2475.629999999999</v>
      </c>
      <c r="D29" s="3">
        <f t="shared" si="16"/>
        <v>0</v>
      </c>
      <c r="E29" s="3">
        <f t="shared" si="16"/>
        <v>0</v>
      </c>
      <c r="F29" s="3">
        <f t="shared" si="16"/>
        <v>0</v>
      </c>
      <c r="G29" s="4">
        <f t="shared" si="16"/>
        <v>0</v>
      </c>
      <c r="H29" s="4">
        <f t="shared" si="16"/>
        <v>0</v>
      </c>
      <c r="I29" s="4">
        <f t="shared" si="16"/>
        <v>14853.779999999997</v>
      </c>
      <c r="J29" s="4">
        <f t="shared" si="16"/>
        <v>12378.149999999998</v>
      </c>
      <c r="K29" s="4">
        <f t="shared" si="16"/>
        <v>4951.259999999998</v>
      </c>
      <c r="L29" s="4">
        <f t="shared" si="16"/>
        <v>7426.8899999999985</v>
      </c>
      <c r="M29" s="3">
        <f t="shared" si="16"/>
        <v>7426.8899999999985</v>
      </c>
      <c r="N29" s="4">
        <f>ORÇAMENTO!G202</f>
        <v>49512.59999999999</v>
      </c>
    </row>
    <row r="30" spans="1:14" ht="15">
      <c r="A30" s="106">
        <v>10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20</v>
      </c>
      <c r="L30" s="92">
        <v>30</v>
      </c>
      <c r="M30" s="2">
        <v>50</v>
      </c>
      <c r="N30" s="1"/>
    </row>
    <row r="31" spans="1:14" ht="15">
      <c r="A31" s="106"/>
      <c r="B31" s="2">
        <f>B30</f>
        <v>0</v>
      </c>
      <c r="C31" s="2">
        <f aca="true" t="shared" si="17" ref="C31:L31">B31+C30</f>
        <v>0</v>
      </c>
      <c r="D31" s="2">
        <f t="shared" si="17"/>
        <v>0</v>
      </c>
      <c r="E31" s="2">
        <f t="shared" si="17"/>
        <v>0</v>
      </c>
      <c r="F31" s="2">
        <f t="shared" si="17"/>
        <v>0</v>
      </c>
      <c r="G31" s="92">
        <f t="shared" si="17"/>
        <v>0</v>
      </c>
      <c r="H31" s="92">
        <f t="shared" si="17"/>
        <v>0</v>
      </c>
      <c r="I31" s="92">
        <f t="shared" si="17"/>
        <v>0</v>
      </c>
      <c r="J31" s="92">
        <f t="shared" si="17"/>
        <v>0</v>
      </c>
      <c r="K31" s="92">
        <f t="shared" si="17"/>
        <v>20</v>
      </c>
      <c r="L31" s="92">
        <f t="shared" si="17"/>
        <v>50</v>
      </c>
      <c r="M31" s="2">
        <f>F31+M30</f>
        <v>50</v>
      </c>
      <c r="N31" s="1">
        <f>SUM(B30:M30)</f>
        <v>100</v>
      </c>
    </row>
    <row r="32" spans="1:14" ht="15">
      <c r="A32" s="106"/>
      <c r="B32" s="3">
        <f>(N32*B31)/100</f>
        <v>0</v>
      </c>
      <c r="C32" s="3">
        <f aca="true" t="shared" si="18" ref="C32:M32">(C30*$N32)/100</f>
        <v>0</v>
      </c>
      <c r="D32" s="3">
        <f t="shared" si="18"/>
        <v>0</v>
      </c>
      <c r="E32" s="3">
        <f t="shared" si="18"/>
        <v>0</v>
      </c>
      <c r="F32" s="3">
        <f t="shared" si="18"/>
        <v>0</v>
      </c>
      <c r="G32" s="4">
        <f t="shared" si="18"/>
        <v>0</v>
      </c>
      <c r="H32" s="4">
        <f t="shared" si="18"/>
        <v>0</v>
      </c>
      <c r="I32" s="4">
        <f t="shared" si="18"/>
        <v>0</v>
      </c>
      <c r="J32" s="4">
        <f t="shared" si="18"/>
        <v>0</v>
      </c>
      <c r="K32" s="4">
        <f t="shared" si="18"/>
        <v>34896.751860000004</v>
      </c>
      <c r="L32" s="4">
        <f t="shared" si="18"/>
        <v>52345.12779</v>
      </c>
      <c r="M32" s="3">
        <f t="shared" si="18"/>
        <v>87241.87965</v>
      </c>
      <c r="N32" s="4">
        <f>ORÇAMENTO!G220</f>
        <v>174483.7593</v>
      </c>
    </row>
    <row r="33" spans="1:14" ht="15">
      <c r="A33" s="106">
        <v>11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2">
        <v>100</v>
      </c>
      <c r="N33" s="1"/>
    </row>
    <row r="34" spans="1:14" ht="15">
      <c r="A34" s="106"/>
      <c r="B34" s="2">
        <f>B33</f>
        <v>0</v>
      </c>
      <c r="C34" s="2">
        <f aca="true" t="shared" si="19" ref="C34:L34">B34+C33</f>
        <v>0</v>
      </c>
      <c r="D34" s="2">
        <f t="shared" si="19"/>
        <v>0</v>
      </c>
      <c r="E34" s="2">
        <f t="shared" si="19"/>
        <v>0</v>
      </c>
      <c r="F34" s="2">
        <f t="shared" si="19"/>
        <v>0</v>
      </c>
      <c r="G34" s="92">
        <f t="shared" si="19"/>
        <v>0</v>
      </c>
      <c r="H34" s="92">
        <f t="shared" si="19"/>
        <v>0</v>
      </c>
      <c r="I34" s="92">
        <f t="shared" si="19"/>
        <v>0</v>
      </c>
      <c r="J34" s="92">
        <f t="shared" si="19"/>
        <v>0</v>
      </c>
      <c r="K34" s="92">
        <f t="shared" si="19"/>
        <v>0</v>
      </c>
      <c r="L34" s="92">
        <f t="shared" si="19"/>
        <v>0</v>
      </c>
      <c r="M34" s="2">
        <f>F34+M33</f>
        <v>100</v>
      </c>
      <c r="N34" s="1">
        <f>SUM(B33:M33)</f>
        <v>100</v>
      </c>
    </row>
    <row r="35" spans="1:14" ht="15">
      <c r="A35" s="106"/>
      <c r="B35" s="3">
        <f>(N35*B34)/100</f>
        <v>0</v>
      </c>
      <c r="C35" s="3">
        <f aca="true" t="shared" si="20" ref="C35:M35">(C33*$N35)/100</f>
        <v>0</v>
      </c>
      <c r="D35" s="3">
        <f t="shared" si="20"/>
        <v>0</v>
      </c>
      <c r="E35" s="3">
        <f t="shared" si="20"/>
        <v>0</v>
      </c>
      <c r="F35" s="3">
        <f t="shared" si="20"/>
        <v>0</v>
      </c>
      <c r="G35" s="4">
        <f t="shared" si="20"/>
        <v>0</v>
      </c>
      <c r="H35" s="4">
        <f t="shared" si="20"/>
        <v>0</v>
      </c>
      <c r="I35" s="4">
        <f t="shared" si="20"/>
        <v>0</v>
      </c>
      <c r="J35" s="4">
        <f t="shared" si="20"/>
        <v>0</v>
      </c>
      <c r="K35" s="4">
        <f t="shared" si="20"/>
        <v>0</v>
      </c>
      <c r="L35" s="4">
        <f t="shared" si="20"/>
        <v>0</v>
      </c>
      <c r="M35" s="3">
        <f t="shared" si="20"/>
        <v>453.1</v>
      </c>
      <c r="N35" s="4">
        <f>ORÇAMENTO!G227</f>
        <v>453.1</v>
      </c>
    </row>
    <row r="36" spans="1:14" ht="15">
      <c r="A36" s="106">
        <v>12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2">
        <v>100</v>
      </c>
      <c r="N36" s="1"/>
    </row>
    <row r="37" spans="1:14" ht="15">
      <c r="A37" s="106"/>
      <c r="B37" s="2">
        <f>B36</f>
        <v>0</v>
      </c>
      <c r="C37" s="2">
        <v>0</v>
      </c>
      <c r="D37" s="2">
        <f aca="true" t="shared" si="21" ref="D37:L37">C37+D36</f>
        <v>0</v>
      </c>
      <c r="E37" s="2">
        <f t="shared" si="21"/>
        <v>0</v>
      </c>
      <c r="F37" s="2">
        <f t="shared" si="21"/>
        <v>0</v>
      </c>
      <c r="G37" s="92">
        <f t="shared" si="21"/>
        <v>0</v>
      </c>
      <c r="H37" s="92">
        <f t="shared" si="21"/>
        <v>0</v>
      </c>
      <c r="I37" s="92">
        <f t="shared" si="21"/>
        <v>0</v>
      </c>
      <c r="J37" s="92">
        <f t="shared" si="21"/>
        <v>0</v>
      </c>
      <c r="K37" s="92">
        <f t="shared" si="21"/>
        <v>0</v>
      </c>
      <c r="L37" s="92">
        <f t="shared" si="21"/>
        <v>0</v>
      </c>
      <c r="M37" s="2">
        <f>F37+M36</f>
        <v>100</v>
      </c>
      <c r="N37" s="1">
        <f>SUM(B36:M36)</f>
        <v>100</v>
      </c>
    </row>
    <row r="38" spans="1:14" ht="15">
      <c r="A38" s="106"/>
      <c r="B38" s="3">
        <f>(N38*B37)/100</f>
        <v>0</v>
      </c>
      <c r="C38" s="3">
        <f aca="true" t="shared" si="22" ref="C38:M38">(C36*$N38)/100</f>
        <v>0</v>
      </c>
      <c r="D38" s="3">
        <f t="shared" si="22"/>
        <v>0</v>
      </c>
      <c r="E38" s="3">
        <f t="shared" si="22"/>
        <v>0</v>
      </c>
      <c r="F38" s="3">
        <f t="shared" si="22"/>
        <v>0</v>
      </c>
      <c r="G38" s="4">
        <f t="shared" si="22"/>
        <v>0</v>
      </c>
      <c r="H38" s="4">
        <f t="shared" si="22"/>
        <v>0</v>
      </c>
      <c r="I38" s="4">
        <f t="shared" si="22"/>
        <v>0</v>
      </c>
      <c r="J38" s="4">
        <f t="shared" si="22"/>
        <v>0</v>
      </c>
      <c r="K38" s="4">
        <f t="shared" si="22"/>
        <v>0</v>
      </c>
      <c r="L38" s="4">
        <f t="shared" si="22"/>
        <v>0</v>
      </c>
      <c r="M38" s="3">
        <f t="shared" si="22"/>
        <v>2123</v>
      </c>
      <c r="N38" s="4">
        <f>ORÇAMENTO!G230</f>
        <v>2123</v>
      </c>
    </row>
    <row r="39" spans="3:14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8">
        <f>N5+N8+N11+N14+N17+N20+N23+N26+N29+N32+N35+N38</f>
        <v>1453487.7374000002</v>
      </c>
    </row>
    <row r="40" ht="15">
      <c r="N40" s="6">
        <v>20.34</v>
      </c>
    </row>
    <row r="41" ht="15">
      <c r="N41" s="6">
        <f>N39+(N39*(N40/100))</f>
        <v>1749127.1431871601</v>
      </c>
    </row>
  </sheetData>
  <sheetProtection/>
  <mergeCells count="15">
    <mergeCell ref="N1:N2"/>
    <mergeCell ref="A3:A5"/>
    <mergeCell ref="A6:A8"/>
    <mergeCell ref="A9:A11"/>
    <mergeCell ref="A12:A14"/>
    <mergeCell ref="A21:A23"/>
    <mergeCell ref="B1:M1"/>
    <mergeCell ref="A1:A2"/>
    <mergeCell ref="A30:A32"/>
    <mergeCell ref="A33:A35"/>
    <mergeCell ref="A36:A38"/>
    <mergeCell ref="A15:A17"/>
    <mergeCell ref="A18:A20"/>
    <mergeCell ref="A24:A26"/>
    <mergeCell ref="A27:A29"/>
  </mergeCells>
  <printOptions/>
  <pageMargins left="0.511811024" right="0.511811024" top="1.6354166666666667" bottom="0.787401575" header="0.31496062" footer="0.31496062"/>
  <pageSetup horizontalDpi="600" verticalDpi="600" orientation="landscape" paperSize="9" r:id="rId2"/>
  <headerFooter>
    <oddHeader>&amp;L&amp;G&amp;C&amp;"Times,Negrito"SECRETARIA MUNICIPAL DE ASSISTÊNCIA SOCIAL 
&amp;"Times,Regular"&amp;10OBRA: CONSTRUÇÃO DO CENTRO DIA - PARQUE DAS GLICÍNEAS.
ENG. CIVIL LUÍS ODONE FILIPPIN
&amp;RDATA: 12/04/2022 PLANILHA
 ORÇAMENTÁRIA</oddHeader>
    <oddFooter>&amp;CRua Aldir Pedron nº 898 fone (044) 3649 7800 PALOTINA PR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2">
      <selection activeCell="B59" sqref="B59:B60"/>
    </sheetView>
  </sheetViews>
  <sheetFormatPr defaultColWidth="9.140625" defaultRowHeight="15"/>
  <cols>
    <col min="2" max="2" width="9.140625" style="11" customWidth="1"/>
    <col min="8" max="8" width="31.421875" style="0" customWidth="1"/>
    <col min="9" max="11" width="9.140625" style="12" customWidth="1"/>
  </cols>
  <sheetData>
    <row r="1" spans="2:11" ht="15">
      <c r="B1" s="114" t="s">
        <v>187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5">
      <c r="B2" s="10" t="s">
        <v>1</v>
      </c>
      <c r="C2" s="111" t="s">
        <v>188</v>
      </c>
      <c r="D2" s="111"/>
      <c r="E2" s="111"/>
      <c r="F2" s="111"/>
      <c r="G2" s="111"/>
      <c r="H2" s="111"/>
      <c r="I2" s="11" t="s">
        <v>3</v>
      </c>
      <c r="J2" s="11" t="s">
        <v>189</v>
      </c>
      <c r="K2" s="11" t="s">
        <v>8</v>
      </c>
    </row>
    <row r="3" spans="1:9" ht="15">
      <c r="A3" t="s">
        <v>30</v>
      </c>
      <c r="B3" s="11">
        <v>1</v>
      </c>
      <c r="C3" s="107" t="s">
        <v>35</v>
      </c>
      <c r="D3" s="107"/>
      <c r="E3" s="107"/>
      <c r="F3" s="107"/>
      <c r="G3" s="107"/>
      <c r="H3" s="107"/>
      <c r="I3" s="12" t="s">
        <v>190</v>
      </c>
    </row>
    <row r="4" spans="1:12" ht="15">
      <c r="A4">
        <v>88309</v>
      </c>
      <c r="B4" s="11" t="s">
        <v>9</v>
      </c>
      <c r="C4" s="107" t="s">
        <v>191</v>
      </c>
      <c r="D4" s="107"/>
      <c r="E4" s="107"/>
      <c r="F4" s="107"/>
      <c r="G4" s="107"/>
      <c r="H4" s="107"/>
      <c r="I4" s="12" t="s">
        <v>123</v>
      </c>
      <c r="J4" s="12">
        <v>0.05</v>
      </c>
      <c r="K4" s="20">
        <v>28.38</v>
      </c>
      <c r="L4" s="13">
        <f>J4*K4</f>
        <v>1.419</v>
      </c>
    </row>
    <row r="5" spans="1:12" ht="15">
      <c r="A5">
        <v>88316</v>
      </c>
      <c r="B5" s="11" t="s">
        <v>130</v>
      </c>
      <c r="C5" s="107" t="s">
        <v>192</v>
      </c>
      <c r="D5" s="107"/>
      <c r="E5" s="107"/>
      <c r="F5" s="107"/>
      <c r="G5" s="107"/>
      <c r="H5" s="107"/>
      <c r="I5" s="12" t="s">
        <v>123</v>
      </c>
      <c r="J5" s="12">
        <v>0.5</v>
      </c>
      <c r="K5" s="20">
        <v>21.87</v>
      </c>
      <c r="L5" s="13">
        <f>J5*K5</f>
        <v>10.935</v>
      </c>
    </row>
    <row r="6" spans="10:11" ht="15">
      <c r="J6" s="12" t="s">
        <v>193</v>
      </c>
      <c r="K6" s="14">
        <f>SUM(L4+L5)</f>
        <v>12.354000000000001</v>
      </c>
    </row>
    <row r="7" spans="2:11" ht="15">
      <c r="B7" s="111">
        <v>2</v>
      </c>
      <c r="C7" s="109" t="s">
        <v>194</v>
      </c>
      <c r="D7" s="110"/>
      <c r="E7" s="110"/>
      <c r="F7" s="110"/>
      <c r="G7" s="110"/>
      <c r="H7" s="110"/>
      <c r="I7" s="111" t="s">
        <v>190</v>
      </c>
      <c r="J7" s="111"/>
      <c r="K7" s="111"/>
    </row>
    <row r="8" spans="2:11" ht="15">
      <c r="B8" s="111"/>
      <c r="C8" s="110"/>
      <c r="D8" s="110"/>
      <c r="E8" s="110"/>
      <c r="F8" s="110"/>
      <c r="G8" s="110"/>
      <c r="H8" s="110"/>
      <c r="I8" s="111"/>
      <c r="J8" s="111"/>
      <c r="K8" s="111"/>
    </row>
    <row r="9" spans="1:12" ht="15">
      <c r="A9" s="21">
        <v>88316</v>
      </c>
      <c r="B9" s="11" t="s">
        <v>22</v>
      </c>
      <c r="C9" s="107" t="s">
        <v>192</v>
      </c>
      <c r="D9" s="107"/>
      <c r="E9" s="107"/>
      <c r="F9" s="107"/>
      <c r="G9" s="107"/>
      <c r="H9" s="107"/>
      <c r="I9" s="12" t="s">
        <v>123</v>
      </c>
      <c r="J9" s="12">
        <v>0.33</v>
      </c>
      <c r="K9" s="20">
        <v>21.87</v>
      </c>
      <c r="L9" s="13">
        <f>J9*K9</f>
        <v>7.2171</v>
      </c>
    </row>
    <row r="10" spans="1:12" ht="15">
      <c r="A10" s="107">
        <v>12</v>
      </c>
      <c r="B10" s="111" t="s">
        <v>33</v>
      </c>
      <c r="C10" s="109" t="s">
        <v>195</v>
      </c>
      <c r="D10" s="109"/>
      <c r="E10" s="109"/>
      <c r="F10" s="109"/>
      <c r="G10" s="109"/>
      <c r="H10" s="109"/>
      <c r="I10" s="111" t="s">
        <v>3</v>
      </c>
      <c r="J10" s="111">
        <v>0.25</v>
      </c>
      <c r="K10" s="111">
        <v>12</v>
      </c>
      <c r="L10" s="107">
        <f>J10*K10</f>
        <v>3</v>
      </c>
    </row>
    <row r="11" spans="1:12" ht="15">
      <c r="A11" s="107"/>
      <c r="B11" s="111"/>
      <c r="C11" s="109"/>
      <c r="D11" s="109"/>
      <c r="E11" s="109"/>
      <c r="F11" s="109"/>
      <c r="G11" s="109"/>
      <c r="H11" s="109"/>
      <c r="I11" s="111"/>
      <c r="J11" s="111"/>
      <c r="K11" s="111"/>
      <c r="L11" s="107"/>
    </row>
    <row r="12" spans="10:11" ht="15">
      <c r="J12" s="12" t="s">
        <v>193</v>
      </c>
      <c r="K12" s="14">
        <f>SUM(L9+L10)</f>
        <v>10.2171</v>
      </c>
    </row>
    <row r="13" spans="2:12" ht="15">
      <c r="B13" s="11">
        <v>3</v>
      </c>
      <c r="C13" s="107" t="s">
        <v>76</v>
      </c>
      <c r="D13" s="107"/>
      <c r="E13" s="107"/>
      <c r="F13" s="107"/>
      <c r="G13" s="107"/>
      <c r="H13" s="107"/>
      <c r="I13" s="12" t="s">
        <v>196</v>
      </c>
      <c r="L13" s="13"/>
    </row>
    <row r="14" spans="1:12" ht="15">
      <c r="A14" s="21">
        <v>100377</v>
      </c>
      <c r="B14" s="11" t="s">
        <v>38</v>
      </c>
      <c r="C14" s="107" t="s">
        <v>197</v>
      </c>
      <c r="D14" s="107"/>
      <c r="E14" s="107"/>
      <c r="F14" s="107"/>
      <c r="G14" s="107"/>
      <c r="H14" s="107"/>
      <c r="I14" s="12" t="s">
        <v>196</v>
      </c>
      <c r="J14" s="12">
        <v>1</v>
      </c>
      <c r="K14" s="20">
        <v>17.32</v>
      </c>
      <c r="L14" s="13">
        <f>J14*K14</f>
        <v>17.32</v>
      </c>
    </row>
    <row r="15" spans="3:11" ht="15">
      <c r="C15" s="18"/>
      <c r="D15" s="18"/>
      <c r="E15" s="18"/>
      <c r="F15" s="18"/>
      <c r="G15" s="18"/>
      <c r="H15" s="18"/>
      <c r="J15" s="12" t="s">
        <v>198</v>
      </c>
      <c r="K15" s="12">
        <v>17.32</v>
      </c>
    </row>
    <row r="16" spans="2:11" ht="15">
      <c r="B16" s="111">
        <v>4</v>
      </c>
      <c r="C16" s="112" t="s">
        <v>199</v>
      </c>
      <c r="D16" s="112"/>
      <c r="E16" s="112"/>
      <c r="F16" s="112"/>
      <c r="G16" s="112"/>
      <c r="H16" s="112"/>
      <c r="I16" s="111"/>
      <c r="J16" s="111"/>
      <c r="K16" s="111"/>
    </row>
    <row r="17" spans="2:11" ht="15">
      <c r="B17" s="111"/>
      <c r="C17" s="112"/>
      <c r="D17" s="112"/>
      <c r="E17" s="112"/>
      <c r="F17" s="112"/>
      <c r="G17" s="112"/>
      <c r="H17" s="112"/>
      <c r="I17" s="111"/>
      <c r="J17" s="111"/>
      <c r="K17" s="111"/>
    </row>
    <row r="18" spans="2:8" ht="15">
      <c r="B18" s="11" t="s">
        <v>39</v>
      </c>
      <c r="C18" s="115"/>
      <c r="D18" s="115"/>
      <c r="E18" s="115"/>
      <c r="F18" s="115"/>
      <c r="G18" s="115"/>
      <c r="H18" s="115"/>
    </row>
    <row r="19" spans="2:8" ht="15">
      <c r="B19" s="11" t="s">
        <v>40</v>
      </c>
      <c r="C19" s="107"/>
      <c r="D19" s="107"/>
      <c r="E19" s="107"/>
      <c r="F19" s="107"/>
      <c r="G19" s="107"/>
      <c r="H19" s="107"/>
    </row>
    <row r="20" ht="15">
      <c r="J20" s="12" t="s">
        <v>193</v>
      </c>
    </row>
    <row r="21" spans="2:9" ht="15">
      <c r="B21" s="11">
        <v>5</v>
      </c>
      <c r="C21" s="107" t="s">
        <v>200</v>
      </c>
      <c r="D21" s="107"/>
      <c r="E21" s="107"/>
      <c r="F21" s="107"/>
      <c r="G21" s="107"/>
      <c r="H21" s="107"/>
      <c r="I21" s="12" t="s">
        <v>190</v>
      </c>
    </row>
    <row r="22" spans="1:12" ht="15">
      <c r="A22" s="21">
        <v>88316</v>
      </c>
      <c r="B22" s="11" t="s">
        <v>45</v>
      </c>
      <c r="C22" s="107" t="s">
        <v>192</v>
      </c>
      <c r="D22" s="107"/>
      <c r="E22" s="107"/>
      <c r="F22" s="107"/>
      <c r="G22" s="107"/>
      <c r="H22" s="107"/>
      <c r="I22" s="12" t="s">
        <v>123</v>
      </c>
      <c r="J22" s="12">
        <v>0.4</v>
      </c>
      <c r="K22" s="20">
        <v>21.87</v>
      </c>
      <c r="L22" s="13">
        <f>J22*K22</f>
        <v>8.748000000000001</v>
      </c>
    </row>
    <row r="23" spans="10:11" ht="15">
      <c r="J23" s="12" t="s">
        <v>201</v>
      </c>
      <c r="K23" s="13">
        <v>8.75</v>
      </c>
    </row>
    <row r="24" spans="1:11" ht="15">
      <c r="A24" s="107">
        <v>294</v>
      </c>
      <c r="B24" s="111">
        <v>6</v>
      </c>
      <c r="C24" s="109" t="s">
        <v>202</v>
      </c>
      <c r="D24" s="110"/>
      <c r="E24" s="110"/>
      <c r="F24" s="110"/>
      <c r="G24" s="110"/>
      <c r="H24" s="110"/>
      <c r="I24" s="111" t="s">
        <v>190</v>
      </c>
      <c r="J24" s="111"/>
      <c r="K24" s="111"/>
    </row>
    <row r="25" spans="1:11" ht="15">
      <c r="A25" s="107"/>
      <c r="B25" s="111"/>
      <c r="C25" s="110"/>
      <c r="D25" s="110"/>
      <c r="E25" s="110"/>
      <c r="F25" s="110"/>
      <c r="G25" s="110"/>
      <c r="H25" s="110"/>
      <c r="I25" s="111"/>
      <c r="J25" s="111"/>
      <c r="K25" s="111"/>
    </row>
    <row r="26" spans="1:12" ht="15">
      <c r="A26" s="21">
        <v>88278</v>
      </c>
      <c r="B26" s="11" t="s">
        <v>47</v>
      </c>
      <c r="C26" s="107" t="s">
        <v>212</v>
      </c>
      <c r="D26" s="107"/>
      <c r="E26" s="107"/>
      <c r="F26" s="107"/>
      <c r="G26" s="107"/>
      <c r="H26" s="107"/>
      <c r="I26" s="20" t="s">
        <v>123</v>
      </c>
      <c r="J26" s="12">
        <v>3.5</v>
      </c>
      <c r="K26" s="12">
        <v>25.89</v>
      </c>
      <c r="L26" s="13">
        <f>J26*K26</f>
        <v>90.61500000000001</v>
      </c>
    </row>
    <row r="27" spans="1:12" ht="15">
      <c r="A27" s="21">
        <v>88316</v>
      </c>
      <c r="B27" s="11" t="s">
        <v>138</v>
      </c>
      <c r="C27" s="107" t="s">
        <v>192</v>
      </c>
      <c r="D27" s="107"/>
      <c r="E27" s="107"/>
      <c r="F27" s="107"/>
      <c r="G27" s="107"/>
      <c r="H27" s="107"/>
      <c r="I27" s="20" t="s">
        <v>123</v>
      </c>
      <c r="J27" s="12">
        <v>3.5</v>
      </c>
      <c r="K27" s="20">
        <v>21.87</v>
      </c>
      <c r="L27" s="13">
        <f>J27*K27</f>
        <v>76.545</v>
      </c>
    </row>
    <row r="28" spans="1:12" s="21" customFormat="1" ht="15">
      <c r="A28" s="21">
        <v>10506</v>
      </c>
      <c r="B28" s="11" t="s">
        <v>48</v>
      </c>
      <c r="C28" s="108" t="s">
        <v>213</v>
      </c>
      <c r="D28" s="108"/>
      <c r="E28" s="108"/>
      <c r="F28" s="108"/>
      <c r="G28" s="108"/>
      <c r="H28" s="108"/>
      <c r="I28" s="20" t="s">
        <v>190</v>
      </c>
      <c r="J28" s="20">
        <v>1.05</v>
      </c>
      <c r="K28" s="20">
        <v>252.82</v>
      </c>
      <c r="L28" s="13">
        <f>J28*K28</f>
        <v>265.461</v>
      </c>
    </row>
    <row r="29" spans="10:11" ht="15">
      <c r="J29" s="20" t="s">
        <v>193</v>
      </c>
      <c r="K29" s="14">
        <f>SUM(L26+L27+L28)</f>
        <v>432.62100000000004</v>
      </c>
    </row>
    <row r="30" spans="2:9" ht="15">
      <c r="B30" s="11">
        <v>7</v>
      </c>
      <c r="C30" s="107" t="s">
        <v>128</v>
      </c>
      <c r="D30" s="107"/>
      <c r="E30" s="107"/>
      <c r="F30" s="107"/>
      <c r="G30" s="107"/>
      <c r="H30" s="107"/>
      <c r="I30" s="12" t="s">
        <v>206</v>
      </c>
    </row>
    <row r="31" spans="1:12" ht="15">
      <c r="A31" s="16">
        <v>88247</v>
      </c>
      <c r="B31" s="11" t="s">
        <v>58</v>
      </c>
      <c r="C31" s="107" t="s">
        <v>203</v>
      </c>
      <c r="D31" s="107"/>
      <c r="E31" s="107"/>
      <c r="F31" s="107"/>
      <c r="G31" s="107"/>
      <c r="H31" s="107"/>
      <c r="I31" s="15" t="s">
        <v>123</v>
      </c>
      <c r="J31" s="12">
        <v>0.29</v>
      </c>
      <c r="K31" s="15">
        <v>21.19</v>
      </c>
      <c r="L31" s="13">
        <f>J31*K31</f>
        <v>6.1451</v>
      </c>
    </row>
    <row r="32" spans="1:12" ht="15">
      <c r="A32" s="16">
        <v>88264</v>
      </c>
      <c r="B32" s="11" t="s">
        <v>59</v>
      </c>
      <c r="C32" s="107" t="s">
        <v>204</v>
      </c>
      <c r="D32" s="107"/>
      <c r="E32" s="107"/>
      <c r="F32" s="107"/>
      <c r="G32" s="107"/>
      <c r="H32" s="107"/>
      <c r="I32" s="15" t="s">
        <v>123</v>
      </c>
      <c r="J32" s="12">
        <v>0.29</v>
      </c>
      <c r="K32" s="15">
        <v>27.69</v>
      </c>
      <c r="L32" s="13">
        <f>J32*K32</f>
        <v>8.0301</v>
      </c>
    </row>
    <row r="33" spans="1:12" s="16" customFormat="1" ht="15">
      <c r="A33" s="111" t="s">
        <v>104</v>
      </c>
      <c r="B33" s="111" t="s">
        <v>15</v>
      </c>
      <c r="C33" s="109" t="s">
        <v>210</v>
      </c>
      <c r="D33" s="110"/>
      <c r="E33" s="110"/>
      <c r="F33" s="110"/>
      <c r="G33" s="110"/>
      <c r="H33" s="110"/>
      <c r="I33" s="111" t="s">
        <v>206</v>
      </c>
      <c r="J33" s="111">
        <v>1</v>
      </c>
      <c r="K33" s="111">
        <v>50.79</v>
      </c>
      <c r="L33" s="111">
        <f>J33*K33</f>
        <v>50.79</v>
      </c>
    </row>
    <row r="34" spans="1:12" s="16" customFormat="1" ht="15">
      <c r="A34" s="111"/>
      <c r="B34" s="111"/>
      <c r="C34" s="110"/>
      <c r="D34" s="110"/>
      <c r="E34" s="110"/>
      <c r="F34" s="110"/>
      <c r="G34" s="110"/>
      <c r="H34" s="110"/>
      <c r="I34" s="111"/>
      <c r="J34" s="111"/>
      <c r="K34" s="111"/>
      <c r="L34" s="111"/>
    </row>
    <row r="35" spans="1:11" s="16" customFormat="1" ht="15">
      <c r="A35" s="15"/>
      <c r="B35" s="11"/>
      <c r="C35" s="17"/>
      <c r="D35" s="17"/>
      <c r="E35" s="17"/>
      <c r="F35" s="17"/>
      <c r="G35" s="17"/>
      <c r="H35" s="17"/>
      <c r="I35" s="15"/>
      <c r="J35" s="15" t="s">
        <v>193</v>
      </c>
      <c r="K35" s="14">
        <f>SUM(L31+L32+L33)</f>
        <v>64.9652</v>
      </c>
    </row>
    <row r="36" spans="2:9" ht="15">
      <c r="B36" s="11">
        <v>8</v>
      </c>
      <c r="C36" s="107" t="s">
        <v>129</v>
      </c>
      <c r="D36" s="107"/>
      <c r="E36" s="107"/>
      <c r="F36" s="107"/>
      <c r="G36" s="107"/>
      <c r="H36" s="107"/>
      <c r="I36" s="12" t="s">
        <v>3</v>
      </c>
    </row>
    <row r="37" spans="1:12" ht="15">
      <c r="A37" s="9">
        <v>88247</v>
      </c>
      <c r="B37" s="11" t="s">
        <v>17</v>
      </c>
      <c r="C37" s="107" t="s">
        <v>203</v>
      </c>
      <c r="D37" s="107"/>
      <c r="E37" s="107"/>
      <c r="F37" s="107"/>
      <c r="G37" s="107"/>
      <c r="H37" s="107"/>
      <c r="I37" s="12" t="s">
        <v>123</v>
      </c>
      <c r="J37" s="12">
        <v>2</v>
      </c>
      <c r="K37" s="12">
        <v>21.19</v>
      </c>
      <c r="L37" s="13">
        <f>J37*K37</f>
        <v>42.38</v>
      </c>
    </row>
    <row r="38" spans="1:12" ht="15">
      <c r="A38" s="9">
        <v>88264</v>
      </c>
      <c r="B38" s="11" t="s">
        <v>19</v>
      </c>
      <c r="C38" s="107" t="s">
        <v>204</v>
      </c>
      <c r="D38" s="107"/>
      <c r="E38" s="107"/>
      <c r="F38" s="107"/>
      <c r="G38" s="107"/>
      <c r="H38" s="107"/>
      <c r="I38" s="12" t="s">
        <v>123</v>
      </c>
      <c r="J38" s="12">
        <v>2</v>
      </c>
      <c r="K38" s="12">
        <v>27.69</v>
      </c>
      <c r="L38" s="13">
        <f>J38*K38</f>
        <v>55.38</v>
      </c>
    </row>
    <row r="39" spans="1:12" ht="15">
      <c r="A39" s="16" t="s">
        <v>104</v>
      </c>
      <c r="B39" s="11" t="s">
        <v>32</v>
      </c>
      <c r="C39" s="108" t="s">
        <v>205</v>
      </c>
      <c r="D39" s="108"/>
      <c r="E39" s="108"/>
      <c r="F39" s="108"/>
      <c r="G39" s="108"/>
      <c r="H39" s="108"/>
      <c r="I39" s="12" t="s">
        <v>3</v>
      </c>
      <c r="J39" s="12">
        <v>1</v>
      </c>
      <c r="K39" s="12">
        <v>412.07</v>
      </c>
      <c r="L39" s="13">
        <f>J39*K39</f>
        <v>412.07</v>
      </c>
    </row>
    <row r="40" spans="1:11" ht="15">
      <c r="A40" s="16"/>
      <c r="J40" s="12" t="s">
        <v>201</v>
      </c>
      <c r="K40" s="14">
        <f>SUM(L37+L38+L39)</f>
        <v>509.83</v>
      </c>
    </row>
    <row r="41" spans="2:11" ht="15">
      <c r="B41" s="111">
        <v>9</v>
      </c>
      <c r="C41" s="109" t="s">
        <v>207</v>
      </c>
      <c r="D41" s="110"/>
      <c r="E41" s="110"/>
      <c r="F41" s="110"/>
      <c r="G41" s="110"/>
      <c r="H41" s="110"/>
      <c r="I41" s="111"/>
      <c r="J41" s="111" t="s">
        <v>209</v>
      </c>
      <c r="K41" s="111"/>
    </row>
    <row r="42" spans="2:11" ht="15">
      <c r="B42" s="111"/>
      <c r="C42" s="110"/>
      <c r="D42" s="110"/>
      <c r="E42" s="110"/>
      <c r="F42" s="110"/>
      <c r="G42" s="110"/>
      <c r="H42" s="110"/>
      <c r="I42" s="111"/>
      <c r="J42" s="111"/>
      <c r="K42" s="111"/>
    </row>
    <row r="43" spans="2:8" ht="15">
      <c r="B43" s="11" t="s">
        <v>51</v>
      </c>
      <c r="C43" s="107"/>
      <c r="D43" s="107"/>
      <c r="E43" s="107"/>
      <c r="F43" s="107"/>
      <c r="G43" s="107"/>
      <c r="H43" s="107"/>
    </row>
    <row r="45" spans="2:10" ht="15">
      <c r="B45" s="111">
        <v>10</v>
      </c>
      <c r="C45" s="112" t="s">
        <v>208</v>
      </c>
      <c r="D45" s="113"/>
      <c r="E45" s="113"/>
      <c r="F45" s="113"/>
      <c r="G45" s="113"/>
      <c r="H45" s="113"/>
      <c r="I45" s="111"/>
      <c r="J45" s="111"/>
    </row>
    <row r="46" spans="2:10" ht="15">
      <c r="B46" s="111"/>
      <c r="C46" s="113"/>
      <c r="D46" s="113"/>
      <c r="E46" s="113"/>
      <c r="F46" s="113"/>
      <c r="G46" s="113"/>
      <c r="H46" s="113"/>
      <c r="I46" s="111"/>
      <c r="J46" s="111"/>
    </row>
    <row r="47" spans="2:8" ht="15">
      <c r="B47" s="11" t="s">
        <v>53</v>
      </c>
      <c r="C47" s="107"/>
      <c r="D47" s="107"/>
      <c r="E47" s="107"/>
      <c r="F47" s="107"/>
      <c r="G47" s="107"/>
      <c r="H47" s="107"/>
    </row>
  </sheetData>
  <sheetProtection/>
  <mergeCells count="63">
    <mergeCell ref="L10:L11"/>
    <mergeCell ref="C16:H17"/>
    <mergeCell ref="K7:K8"/>
    <mergeCell ref="J10:J11"/>
    <mergeCell ref="K10:K11"/>
    <mergeCell ref="B7:B8"/>
    <mergeCell ref="C7:H8"/>
    <mergeCell ref="I10:I11"/>
    <mergeCell ref="L33:L34"/>
    <mergeCell ref="I7:I8"/>
    <mergeCell ref="J7:J8"/>
    <mergeCell ref="C33:H34"/>
    <mergeCell ref="B33:B34"/>
    <mergeCell ref="I33:I34"/>
    <mergeCell ref="C13:H13"/>
    <mergeCell ref="C14:H14"/>
    <mergeCell ref="C9:H9"/>
    <mergeCell ref="C10:H11"/>
    <mergeCell ref="B1:K1"/>
    <mergeCell ref="C2:H2"/>
    <mergeCell ref="C3:H3"/>
    <mergeCell ref="C4:H4"/>
    <mergeCell ref="C5:H5"/>
    <mergeCell ref="C32:H32"/>
    <mergeCell ref="C18:H18"/>
    <mergeCell ref="C47:H47"/>
    <mergeCell ref="I41:I42"/>
    <mergeCell ref="J41:J42"/>
    <mergeCell ref="C36:H36"/>
    <mergeCell ref="C37:H37"/>
    <mergeCell ref="C38:H38"/>
    <mergeCell ref="C39:H39"/>
    <mergeCell ref="C41:H42"/>
    <mergeCell ref="J33:J34"/>
    <mergeCell ref="A33:A34"/>
    <mergeCell ref="C26:H26"/>
    <mergeCell ref="C30:H30"/>
    <mergeCell ref="C31:H31"/>
    <mergeCell ref="C45:H46"/>
    <mergeCell ref="B41:B42"/>
    <mergeCell ref="B45:B46"/>
    <mergeCell ref="I45:I46"/>
    <mergeCell ref="J45:J46"/>
    <mergeCell ref="A24:A25"/>
    <mergeCell ref="C43:H43"/>
    <mergeCell ref="K24:K25"/>
    <mergeCell ref="K16:K17"/>
    <mergeCell ref="K33:K34"/>
    <mergeCell ref="K41:K42"/>
    <mergeCell ref="I24:I25"/>
    <mergeCell ref="J24:J25"/>
    <mergeCell ref="I16:I17"/>
    <mergeCell ref="J16:J17"/>
    <mergeCell ref="A10:A11"/>
    <mergeCell ref="C28:H28"/>
    <mergeCell ref="C22:H22"/>
    <mergeCell ref="C24:H25"/>
    <mergeCell ref="B24:B25"/>
    <mergeCell ref="C27:H27"/>
    <mergeCell ref="B16:B17"/>
    <mergeCell ref="B10:B11"/>
    <mergeCell ref="C19:H19"/>
    <mergeCell ref="C21:H2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luis.filippin</cp:lastModifiedBy>
  <cp:lastPrinted>2022-05-06T12:14:25Z</cp:lastPrinted>
  <dcterms:created xsi:type="dcterms:W3CDTF">2014-11-11T00:44:00Z</dcterms:created>
  <dcterms:modified xsi:type="dcterms:W3CDTF">2022-05-31T18:45:52Z</dcterms:modified>
  <cp:category/>
  <cp:version/>
  <cp:contentType/>
  <cp:contentStatus/>
</cp:coreProperties>
</file>